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getto sismica --\progetto sismica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5251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F129" i="18" s="1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E7" i="19"/>
  <c r="K23" i="18" s="1"/>
  <c r="B1" i="19"/>
  <c r="Q23" i="19" s="1"/>
  <c r="B1" i="18"/>
  <c r="N129" i="18"/>
  <c r="K128" i="18"/>
  <c r="E97" i="18"/>
  <c r="L23" i="18"/>
  <c r="N97" i="18"/>
  <c r="F97" i="18"/>
  <c r="F128" i="18"/>
  <c r="I129" i="18" l="1"/>
  <c r="K13" i="18"/>
  <c r="E129" i="18"/>
  <c r="J13" i="18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E128" i="18"/>
  <c r="R23" i="19"/>
  <c r="S23" i="19"/>
  <c r="T23" i="19"/>
  <c r="L13" i="18"/>
  <c r="I37" i="20"/>
  <c r="M37" i="20"/>
  <c r="Q37" i="20"/>
  <c r="F38" i="20"/>
  <c r="J38" i="20"/>
  <c r="N38" i="20"/>
  <c r="E38" i="20"/>
  <c r="T4" i="19" s="1"/>
  <c r="C37" i="20"/>
  <c r="S2" i="19" s="1"/>
  <c r="P38" i="20"/>
  <c r="D38" i="20"/>
  <c r="T3" i="19" s="1"/>
  <c r="F37" i="20"/>
  <c r="J37" i="20"/>
  <c r="N37" i="20"/>
  <c r="G38" i="20"/>
  <c r="K38" i="20"/>
  <c r="O38" i="20"/>
  <c r="D37" i="20"/>
  <c r="S3" i="19" s="1"/>
  <c r="D44" i="20"/>
  <c r="C36" i="20"/>
  <c r="G37" i="20"/>
  <c r="K37" i="20"/>
  <c r="O37" i="20"/>
  <c r="H38" i="20"/>
  <c r="H37" i="20"/>
  <c r="L37" i="20"/>
  <c r="P37" i="20"/>
  <c r="I38" i="20"/>
  <c r="M38" i="20"/>
  <c r="Q38" i="20"/>
  <c r="E37" i="20"/>
  <c r="S4" i="19" s="1"/>
  <c r="C38" i="20"/>
  <c r="T2" i="19" s="1"/>
  <c r="L38" i="20"/>
  <c r="N36" i="20"/>
  <c r="J36" i="20"/>
  <c r="G36" i="20"/>
  <c r="P36" i="20"/>
  <c r="O36" i="20"/>
  <c r="M36" i="20"/>
  <c r="K36" i="20"/>
  <c r="D36" i="20"/>
  <c r="R3" i="19" s="1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B16" i="18" s="1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J97" i="18"/>
  <c r="M5" i="18"/>
  <c r="I97" i="18"/>
  <c r="L129" i="18"/>
  <c r="J129" i="18"/>
  <c r="L128" i="18"/>
  <c r="H5" i="18"/>
  <c r="E5" i="18"/>
  <c r="P23" i="18"/>
  <c r="K97" i="18"/>
  <c r="D5" i="18"/>
  <c r="I5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B15" i="18" s="1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L4" i="20"/>
  <c r="M4" i="20"/>
  <c r="R24" i="19" l="1"/>
  <c r="S24" i="19"/>
  <c r="T24" i="19"/>
  <c r="R26" i="19"/>
  <c r="S26" i="19"/>
  <c r="T26" i="19"/>
  <c r="R27" i="19"/>
  <c r="S27" i="19"/>
  <c r="T27" i="19"/>
  <c r="R5" i="20"/>
  <c r="R2" i="19"/>
  <c r="R21" i="19"/>
  <c r="S21" i="19"/>
  <c r="T21" i="19"/>
  <c r="R31" i="19"/>
  <c r="S31" i="19"/>
  <c r="T31" i="19"/>
  <c r="R20" i="19"/>
  <c r="S20" i="19"/>
  <c r="T20" i="19"/>
  <c r="Q6" i="19"/>
  <c r="S5" i="19"/>
  <c r="T5" i="19"/>
  <c r="R28" i="19"/>
  <c r="S28" i="19"/>
  <c r="T28" i="19"/>
  <c r="R25" i="19"/>
  <c r="S25" i="19"/>
  <c r="T25" i="19"/>
  <c r="R22" i="19"/>
  <c r="S22" i="19"/>
  <c r="T22" i="19"/>
  <c r="R29" i="19"/>
  <c r="S29" i="19"/>
  <c r="T29" i="19"/>
  <c r="R30" i="19"/>
  <c r="S30" i="19"/>
  <c r="T30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5" i="20"/>
  <c r="R37" i="20"/>
  <c r="R38" i="20"/>
  <c r="R36" i="20"/>
  <c r="R4" i="20"/>
  <c r="S6" i="19"/>
  <c r="T6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C9" i="20" l="1"/>
  <c r="S8" i="19"/>
  <c r="T8" i="19"/>
  <c r="T5" i="20"/>
  <c r="S38" i="20"/>
  <c r="S37" i="20"/>
  <c r="S4" i="20"/>
  <c r="S36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AD9" i="20"/>
  <c r="M9" i="20"/>
  <c r="Y9" i="20"/>
  <c r="U9" i="20"/>
  <c r="Q9" i="20"/>
  <c r="C64" i="18"/>
  <c r="C65" i="18"/>
  <c r="G31" i="18"/>
  <c r="G65" i="18" s="1"/>
  <c r="G30" i="18"/>
  <c r="G64" i="18" s="1"/>
  <c r="Z9" i="20"/>
  <c r="B10" i="20"/>
  <c r="B34" i="18" s="1"/>
  <c r="B68" i="18" s="1"/>
  <c r="A49" i="20"/>
  <c r="F9" i="20"/>
  <c r="AF9" i="20"/>
  <c r="I9" i="20"/>
  <c r="H9" i="20"/>
  <c r="AE9" i="20"/>
  <c r="G9" i="20"/>
  <c r="B19" i="18"/>
  <c r="R8" i="19"/>
  <c r="Q9" i="19"/>
  <c r="C33" i="18" l="1"/>
  <c r="G34" i="18" s="1"/>
  <c r="G68" i="18" s="1"/>
  <c r="M24" i="18"/>
  <c r="S24" i="18"/>
  <c r="R24" i="18"/>
  <c r="Q24" i="18"/>
  <c r="P24" i="18"/>
  <c r="L25" i="18"/>
  <c r="R25" i="18"/>
  <c r="S25" i="18"/>
  <c r="Q25" i="18"/>
  <c r="P25" i="18"/>
  <c r="S9" i="19"/>
  <c r="T9" i="19"/>
  <c r="U5" i="20"/>
  <c r="T38" i="20"/>
  <c r="T36" i="20"/>
  <c r="T4" i="20"/>
  <c r="T37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R9" i="19"/>
  <c r="Q10" i="19"/>
  <c r="G33" i="18" l="1"/>
  <c r="G67" i="18" s="1"/>
  <c r="C67" i="18"/>
  <c r="AA11" i="20"/>
  <c r="P26" i="18"/>
  <c r="P27" i="18"/>
  <c r="M27" i="18"/>
  <c r="Q27" i="18"/>
  <c r="Q26" i="18"/>
  <c r="R26" i="18"/>
  <c r="R27" i="18"/>
  <c r="S26" i="18"/>
  <c r="S27" i="18"/>
  <c r="Q11" i="19"/>
  <c r="Q12" i="19" s="1"/>
  <c r="S10" i="19"/>
  <c r="T10" i="19"/>
  <c r="V5" i="20"/>
  <c r="U37" i="20"/>
  <c r="U38" i="20"/>
  <c r="U36" i="20"/>
  <c r="U4" i="20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N27" i="18"/>
  <c r="AF11" i="20"/>
  <c r="O11" i="20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I27" i="18"/>
  <c r="L31" i="18"/>
  <c r="L30" i="18"/>
  <c r="R10" i="19"/>
  <c r="M30" i="18" l="1"/>
  <c r="H31" i="18"/>
  <c r="R11" i="19"/>
  <c r="S30" i="18"/>
  <c r="S31" i="18"/>
  <c r="R30" i="18"/>
  <c r="R31" i="18"/>
  <c r="Q30" i="18"/>
  <c r="Q31" i="18"/>
  <c r="P30" i="18"/>
  <c r="P31" i="18"/>
  <c r="W5" i="20"/>
  <c r="V38" i="20"/>
  <c r="V36" i="20"/>
  <c r="V4" i="20"/>
  <c r="V37" i="20"/>
  <c r="S12" i="19"/>
  <c r="T12" i="19"/>
  <c r="S11" i="19"/>
  <c r="T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4" i="20"/>
  <c r="W38" i="20"/>
  <c r="W37" i="20"/>
  <c r="W36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34" i="18" l="1"/>
  <c r="Q34" i="18"/>
  <c r="P34" i="18"/>
  <c r="R34" i="18"/>
  <c r="S33" i="18"/>
  <c r="Q33" i="18"/>
  <c r="P33" i="18"/>
  <c r="R33" i="18"/>
  <c r="S14" i="19"/>
  <c r="T14" i="19"/>
  <c r="Y5" i="20"/>
  <c r="X4" i="20"/>
  <c r="X38" i="20"/>
  <c r="X36" i="20"/>
  <c r="X37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G37" i="18"/>
  <c r="G71" i="18" s="1"/>
  <c r="G36" i="18"/>
  <c r="G70" i="18" s="1"/>
  <c r="C70" i="18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G15" i="20" l="1"/>
  <c r="AC15" i="20"/>
  <c r="P15" i="20"/>
  <c r="I15" i="20"/>
  <c r="Z5" i="20"/>
  <c r="Y4" i="20"/>
  <c r="Y37" i="20"/>
  <c r="Y38" i="20"/>
  <c r="Y36" i="20"/>
  <c r="S15" i="19"/>
  <c r="T15" i="19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U34" i="18"/>
  <c r="T33" i="18"/>
  <c r="T34" i="18"/>
  <c r="U33" i="18"/>
  <c r="R15" i="19"/>
  <c r="Q16" i="19"/>
  <c r="C38" i="18"/>
  <c r="D37" i="18" s="1"/>
  <c r="Q17" i="19" l="1"/>
  <c r="S16" i="19"/>
  <c r="T16" i="19"/>
  <c r="AA5" i="20"/>
  <c r="Z37" i="20"/>
  <c r="Z38" i="20"/>
  <c r="Z36" i="20"/>
  <c r="Z4" i="20"/>
  <c r="G16" i="20"/>
  <c r="C39" i="18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J17" i="20" s="1"/>
  <c r="M55" i="20"/>
  <c r="AE55" i="20"/>
  <c r="J55" i="20"/>
  <c r="BC55" i="20"/>
  <c r="AW55" i="20"/>
  <c r="AH55" i="20"/>
  <c r="AB55" i="20"/>
  <c r="W55" i="20"/>
  <c r="Q55" i="20"/>
  <c r="AL55" i="20"/>
  <c r="AD55" i="20"/>
  <c r="AK55" i="20"/>
  <c r="V55" i="20"/>
  <c r="D55" i="20"/>
  <c r="AA16" i="20"/>
  <c r="M16" i="20"/>
  <c r="P16" i="20"/>
  <c r="U16" i="20"/>
  <c r="O16" i="20"/>
  <c r="AF16" i="20"/>
  <c r="AD16" i="20"/>
  <c r="N16" i="20"/>
  <c r="G17" i="20"/>
  <c r="H16" i="20"/>
  <c r="Y16" i="20"/>
  <c r="V16" i="20"/>
  <c r="E55" i="20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R17" i="19"/>
  <c r="Q18" i="19"/>
  <c r="R16" i="19"/>
  <c r="C72" i="18"/>
  <c r="E37" i="18"/>
  <c r="F37" i="18"/>
  <c r="L36" i="18" s="1"/>
  <c r="I17" i="20" l="1"/>
  <c r="C17" i="20"/>
  <c r="Q17" i="20"/>
  <c r="Y17" i="20"/>
  <c r="H17" i="20"/>
  <c r="P36" i="18"/>
  <c r="R36" i="18"/>
  <c r="S36" i="18"/>
  <c r="Q36" i="18"/>
  <c r="Q37" i="18"/>
  <c r="S37" i="18"/>
  <c r="R37" i="18"/>
  <c r="P37" i="18"/>
  <c r="P17" i="20"/>
  <c r="S18" i="19"/>
  <c r="T18" i="19"/>
  <c r="AB5" i="20"/>
  <c r="AA4" i="20"/>
  <c r="AA36" i="20"/>
  <c r="AA38" i="20"/>
  <c r="AA37" i="20"/>
  <c r="S17" i="19"/>
  <c r="T17" i="19"/>
  <c r="V17" i="20"/>
  <c r="K17" i="20"/>
  <c r="C73" i="18"/>
  <c r="G39" i="18"/>
  <c r="G73" i="18" s="1"/>
  <c r="G40" i="18"/>
  <c r="G74" i="18" s="1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C18" i="20" l="1"/>
  <c r="AC5" i="20"/>
  <c r="AB37" i="20"/>
  <c r="AB36" i="20"/>
  <c r="AB38" i="20"/>
  <c r="AB4" i="20"/>
  <c r="S19" i="19"/>
  <c r="T19" i="19"/>
  <c r="J18" i="20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19" i="20" s="1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C19" i="20" l="1"/>
  <c r="S40" i="18"/>
  <c r="P40" i="18"/>
  <c r="R40" i="18"/>
  <c r="Q40" i="18"/>
  <c r="R39" i="18"/>
  <c r="S39" i="18"/>
  <c r="Q39" i="18"/>
  <c r="P39" i="18"/>
  <c r="C42" i="18"/>
  <c r="G43" i="18" s="1"/>
  <c r="G77" i="18" s="1"/>
  <c r="AC4" i="20"/>
  <c r="AC37" i="20"/>
  <c r="AC38" i="20"/>
  <c r="AC36" i="20"/>
  <c r="AD5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I20" i="20" s="1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C76" i="18" l="1"/>
  <c r="G42" i="18"/>
  <c r="G76" i="18" s="1"/>
  <c r="C20" i="20"/>
  <c r="AE5" i="20"/>
  <c r="AD4" i="20"/>
  <c r="AD37" i="20"/>
  <c r="AD38" i="20"/>
  <c r="AD36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C21" i="20" l="1"/>
  <c r="R21" i="20"/>
  <c r="AF5" i="20"/>
  <c r="AE38" i="20"/>
  <c r="AE4" i="20"/>
  <c r="AE36" i="20"/>
  <c r="AE37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AE22" i="20" s="1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F60" i="20"/>
  <c r="A62" i="20"/>
  <c r="V40" i="18"/>
  <c r="V39" i="18"/>
  <c r="W22" i="20" l="1"/>
  <c r="AF4" i="20"/>
  <c r="AF37" i="20"/>
  <c r="AF36" i="20"/>
  <c r="AF38" i="20"/>
  <c r="C45" i="18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P23" i="20" l="1"/>
  <c r="P43" i="18"/>
  <c r="S43" i="18"/>
  <c r="Q43" i="18"/>
  <c r="R43" i="18"/>
  <c r="S42" i="18"/>
  <c r="R42" i="18"/>
  <c r="Q42" i="18"/>
  <c r="P42" i="18"/>
  <c r="J42" i="18"/>
  <c r="H43" i="18"/>
  <c r="I42" i="18"/>
  <c r="K43" i="18"/>
  <c r="M42" i="18"/>
  <c r="AE23" i="20"/>
  <c r="N43" i="18"/>
  <c r="V23" i="20"/>
  <c r="O42" i="18"/>
  <c r="M43" i="18"/>
  <c r="N42" i="18"/>
  <c r="H42" i="18"/>
  <c r="G45" i="18"/>
  <c r="G79" i="18" s="1"/>
  <c r="G46" i="18"/>
  <c r="G80" i="18" s="1"/>
  <c r="I43" i="18"/>
  <c r="AC23" i="20"/>
  <c r="C46" i="18"/>
  <c r="C80" i="18" s="1"/>
  <c r="J43" i="18"/>
  <c r="F23" i="20"/>
  <c r="K42" i="18"/>
  <c r="C79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47" i="18" l="1"/>
  <c r="C81" i="18" s="1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E46" i="18" l="1"/>
  <c r="D46" i="18"/>
  <c r="V42" i="18"/>
  <c r="F46" i="18"/>
  <c r="M45" i="18" s="1"/>
  <c r="V43" i="18"/>
  <c r="AZ65" i="20"/>
  <c r="AB27" i="20" s="1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BA65" i="20"/>
  <c r="AW65" i="20"/>
  <c r="AM65" i="20"/>
  <c r="X65" i="20"/>
  <c r="N27" i="20" s="1"/>
  <c r="R65" i="20"/>
  <c r="K27" i="20" s="1"/>
  <c r="M65" i="20"/>
  <c r="BI65" i="20"/>
  <c r="AT65" i="20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Q27" i="20" s="1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AH65" i="20"/>
  <c r="S27" i="20" s="1"/>
  <c r="AC65" i="20"/>
  <c r="N65" i="20"/>
  <c r="I27" i="20" s="1"/>
  <c r="I65" i="20"/>
  <c r="O65" i="20"/>
  <c r="BC65" i="20"/>
  <c r="AY65" i="20"/>
  <c r="AL65" i="20"/>
  <c r="AG65" i="20"/>
  <c r="AA65" i="20"/>
  <c r="L65" i="20"/>
  <c r="H27" i="20" s="1"/>
  <c r="AK65" i="20"/>
  <c r="P65" i="20"/>
  <c r="J27" i="20" s="1"/>
  <c r="J65" i="20"/>
  <c r="G27" i="20" s="1"/>
  <c r="W65" i="20"/>
  <c r="AF65" i="20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C65" i="20"/>
  <c r="C27" i="20"/>
  <c r="T27" i="20"/>
  <c r="R27" i="20"/>
  <c r="Y27" i="20"/>
  <c r="B27" i="20"/>
  <c r="B51" i="18" s="1"/>
  <c r="B85" i="18" s="1"/>
  <c r="C67" i="20"/>
  <c r="V27" i="20"/>
  <c r="U27" i="20"/>
  <c r="AD27" i="20"/>
  <c r="A66" i="20"/>
  <c r="C66" i="20"/>
  <c r="AC27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K45" i="18" l="1"/>
  <c r="J46" i="18"/>
  <c r="K46" i="18"/>
  <c r="I46" i="18"/>
  <c r="L46" i="18"/>
  <c r="O46" i="18"/>
  <c r="I45" i="18"/>
  <c r="N46" i="18"/>
  <c r="P46" i="18"/>
  <c r="R46" i="18"/>
  <c r="Q46" i="18"/>
  <c r="J45" i="18"/>
  <c r="L45" i="18"/>
  <c r="S46" i="18"/>
  <c r="Q45" i="18"/>
  <c r="P45" i="18"/>
  <c r="S45" i="18"/>
  <c r="R45" i="18"/>
  <c r="O45" i="18"/>
  <c r="N45" i="18"/>
  <c r="M46" i="18"/>
  <c r="H46" i="18"/>
  <c r="H45" i="18"/>
  <c r="BJ66" i="20"/>
  <c r="BF66" i="20"/>
  <c r="AE28" i="20" s="1"/>
  <c r="BB66" i="20"/>
  <c r="AX66" i="20"/>
  <c r="AT66" i="20"/>
  <c r="Y28" i="20" s="1"/>
  <c r="AP66" i="20"/>
  <c r="W28" i="20" s="1"/>
  <c r="AL66" i="20"/>
  <c r="AH66" i="20"/>
  <c r="AD66" i="20"/>
  <c r="Q28" i="20" s="1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F28" i="20"/>
  <c r="C28" i="20"/>
  <c r="AA28" i="20"/>
  <c r="S28" i="20"/>
  <c r="U28" i="20"/>
  <c r="A67" i="20"/>
  <c r="AC28" i="20"/>
  <c r="T46" i="18" l="1"/>
  <c r="U46" i="18"/>
  <c r="T45" i="18"/>
  <c r="U45" i="18"/>
  <c r="BJ67" i="20"/>
  <c r="BB67" i="20"/>
  <c r="AC29" i="20" s="1"/>
  <c r="AX67" i="20"/>
  <c r="AA29" i="20" s="1"/>
  <c r="BF67" i="20"/>
  <c r="AE29" i="20" s="1"/>
  <c r="AT67" i="20"/>
  <c r="BH67" i="20"/>
  <c r="BD67" i="20"/>
  <c r="AD29" i="20" s="1"/>
  <c r="AZ67" i="20"/>
  <c r="AB29" i="20" s="1"/>
  <c r="BC67" i="20"/>
  <c r="AY67" i="20"/>
  <c r="AO67" i="20"/>
  <c r="Z67" i="20"/>
  <c r="O29" i="20" s="1"/>
  <c r="T67" i="20"/>
  <c r="L29" i="20" s="1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AF67" i="20"/>
  <c r="R29" i="20" s="1"/>
  <c r="AA67" i="20"/>
  <c r="U67" i="20"/>
  <c r="R67" i="20"/>
  <c r="K29" i="20" s="1"/>
  <c r="AK67" i="20"/>
  <c r="AB67" i="20"/>
  <c r="P29" i="20" s="1"/>
  <c r="AW67" i="20"/>
  <c r="AD67" i="20"/>
  <c r="X67" i="20"/>
  <c r="N29" i="20" s="1"/>
  <c r="S67" i="20"/>
  <c r="M67" i="20"/>
  <c r="BI67" i="20"/>
  <c r="AU67" i="20"/>
  <c r="AP67" i="20"/>
  <c r="W29" i="20" s="1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AF29" i="20"/>
  <c r="B29" i="20"/>
  <c r="B53" i="18" s="1"/>
  <c r="B87" i="18" s="1"/>
  <c r="C29" i="20"/>
  <c r="Q29" i="20"/>
  <c r="U29" i="20"/>
  <c r="Y29" i="20"/>
  <c r="V46" i="18" l="1"/>
  <c r="V45" i="18"/>
  <c r="BH68" i="20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AF68" i="20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N68" i="20"/>
  <c r="I30" i="20" s="1"/>
  <c r="R68" i="20"/>
  <c r="BJ68" i="20"/>
  <c r="AL68" i="20"/>
  <c r="U30" i="20" s="1"/>
  <c r="BF68" i="20"/>
  <c r="AE30" i="20" s="1"/>
  <c r="AP68" i="20"/>
  <c r="W30" i="20" s="1"/>
  <c r="V68" i="20"/>
  <c r="M30" i="20" s="1"/>
  <c r="AT68" i="20"/>
  <c r="Y30" i="20" s="1"/>
  <c r="AD68" i="20"/>
  <c r="Q30" i="20" s="1"/>
  <c r="J68" i="20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D33" i="20" s="1"/>
  <c r="AZ71" i="20"/>
  <c r="BG71" i="20"/>
  <c r="AU71" i="20"/>
  <c r="AD71" i="20"/>
  <c r="Q33" i="20" s="1"/>
  <c r="X71" i="20"/>
  <c r="S71" i="20"/>
  <c r="M71" i="20"/>
  <c r="BE71" i="20"/>
  <c r="AR71" i="20"/>
  <c r="P71" i="20"/>
  <c r="K71" i="20"/>
  <c r="N71" i="20"/>
  <c r="I33" i="20" s="1"/>
  <c r="Z71" i="20"/>
  <c r="O33" i="20" s="1"/>
  <c r="O71" i="20"/>
  <c r="U71" i="20"/>
  <c r="AP71" i="20"/>
  <c r="W33" i="20" s="1"/>
  <c r="AJ71" i="20"/>
  <c r="AE71" i="20"/>
  <c r="Y71" i="20"/>
  <c r="J71" i="20"/>
  <c r="G33" i="20" s="1"/>
  <c r="AK71" i="20"/>
  <c r="BK71" i="20"/>
  <c r="BC71" i="20"/>
  <c r="AS71" i="20"/>
  <c r="AH71" i="20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Z33" i="20" s="1"/>
  <c r="AL71" i="20"/>
  <c r="C53" i="18"/>
  <c r="C87" i="18" s="1"/>
  <c r="S86" i="18"/>
  <c r="D68" i="20"/>
  <c r="D30" i="20" s="1"/>
  <c r="F68" i="20"/>
  <c r="E30" i="20" s="1"/>
  <c r="G68" i="20"/>
  <c r="E68" i="20"/>
  <c r="E71" i="20"/>
  <c r="F71" i="20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N33" i="20"/>
  <c r="AF33" i="20"/>
  <c r="AB33" i="20"/>
  <c r="T33" i="20"/>
  <c r="X33" i="20"/>
  <c r="A72" i="20"/>
  <c r="C72" i="20"/>
  <c r="C71" i="20"/>
  <c r="S33" i="20"/>
  <c r="E33" i="20"/>
  <c r="B33" i="20"/>
  <c r="B57" i="18" s="1"/>
  <c r="B91" i="18" s="1"/>
  <c r="J33" i="20"/>
  <c r="C73" i="20"/>
  <c r="C33" i="20"/>
  <c r="U33" i="20"/>
  <c r="K33" i="20"/>
  <c r="B30" i="20"/>
  <c r="B54" i="18" s="1"/>
  <c r="B88" i="18" s="1"/>
  <c r="R30" i="20"/>
  <c r="N30" i="20"/>
  <c r="H30" i="20"/>
  <c r="A69" i="20"/>
  <c r="C69" i="20"/>
  <c r="G30" i="20"/>
  <c r="AA30" i="20"/>
  <c r="T30" i="20"/>
  <c r="C70" i="20"/>
  <c r="C30" i="20"/>
  <c r="C68" i="20"/>
  <c r="V30" i="20"/>
  <c r="K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BB69" i="20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AC69" i="20"/>
  <c r="W69" i="20"/>
  <c r="H69" i="20"/>
  <c r="F31" i="20" s="1"/>
  <c r="BC69" i="20"/>
  <c r="I69" i="20"/>
  <c r="L69" i="20"/>
  <c r="H31" i="20" s="1"/>
  <c r="R69" i="20"/>
  <c r="AJ69" i="20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W31" i="20" s="1"/>
  <c r="AK69" i="20"/>
  <c r="AE69" i="20"/>
  <c r="P69" i="20"/>
  <c r="J31" i="20" s="1"/>
  <c r="J69" i="20"/>
  <c r="G31" i="20" s="1"/>
  <c r="AX69" i="20"/>
  <c r="AA31" i="20" s="1"/>
  <c r="AT69" i="20"/>
  <c r="Y31" i="20" s="1"/>
  <c r="AD69" i="20"/>
  <c r="BH72" i="20"/>
  <c r="AF34" i="20" s="1"/>
  <c r="BD72" i="20"/>
  <c r="AD34" i="20" s="1"/>
  <c r="AZ72" i="20"/>
  <c r="AB34" i="20" s="1"/>
  <c r="AV72" i="20"/>
  <c r="Z34" i="20" s="1"/>
  <c r="AR72" i="20"/>
  <c r="X34" i="20" s="1"/>
  <c r="AN72" i="20"/>
  <c r="V34" i="20" s="1"/>
  <c r="AJ72" i="20"/>
  <c r="AF72" i="20"/>
  <c r="AB72" i="20"/>
  <c r="P34" i="20" s="1"/>
  <c r="X72" i="20"/>
  <c r="N34" i="20" s="1"/>
  <c r="T72" i="20"/>
  <c r="L34" i="20" s="1"/>
  <c r="P72" i="20"/>
  <c r="J34" i="20" s="1"/>
  <c r="L72" i="20"/>
  <c r="H34" i="20" s="1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E34" i="20" s="1"/>
  <c r="AT72" i="20"/>
  <c r="Y34" i="20" s="1"/>
  <c r="R72" i="20"/>
  <c r="AH72" i="20"/>
  <c r="S34" i="20" s="1"/>
  <c r="N72" i="20"/>
  <c r="AP72" i="20"/>
  <c r="W34" i="20" s="1"/>
  <c r="J72" i="20"/>
  <c r="G34" i="20" s="1"/>
  <c r="BB72" i="20"/>
  <c r="AC34" i="20" s="1"/>
  <c r="Z72" i="20"/>
  <c r="O34" i="20" s="1"/>
  <c r="AD72" i="20"/>
  <c r="Q34" i="20" s="1"/>
  <c r="AX72" i="20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AA34" i="20"/>
  <c r="I34" i="20"/>
  <c r="A73" i="20"/>
  <c r="C34" i="20"/>
  <c r="F34" i="20"/>
  <c r="R34" i="20"/>
  <c r="T34" i="20"/>
  <c r="K34" i="20"/>
  <c r="B34" i="20"/>
  <c r="B58" i="18" s="1"/>
  <c r="B92" i="18" s="1"/>
  <c r="Q31" i="20"/>
  <c r="AC31" i="20"/>
  <c r="A70" i="20"/>
  <c r="S31" i="20"/>
  <c r="C31" i="20"/>
  <c r="T31" i="20"/>
  <c r="AE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BB70" i="20"/>
  <c r="AC32" i="20" s="1"/>
  <c r="AX70" i="20"/>
  <c r="AA32" i="20" s="1"/>
  <c r="AT70" i="20"/>
  <c r="Y32" i="20" s="1"/>
  <c r="AP70" i="20"/>
  <c r="AL70" i="20"/>
  <c r="U32" i="20" s="1"/>
  <c r="AH70" i="20"/>
  <c r="AD70" i="20"/>
  <c r="Q32" i="20" s="1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N32" i="20" s="1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Y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AE32" i="20"/>
  <c r="R32" i="20"/>
  <c r="B32" i="20"/>
  <c r="B56" i="18" s="1"/>
  <c r="B90" i="18" s="1"/>
  <c r="W32" i="20"/>
  <c r="Z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57" i="18"/>
  <c r="V27" i="18" l="1"/>
  <c r="D25" i="18" s="1"/>
  <c r="V26" i="18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H122" i="18" s="1"/>
  <c r="L89" i="18"/>
  <c r="F123" i="18" s="1"/>
  <c r="L88" i="18"/>
  <c r="F122" i="18" s="1"/>
  <c r="O88" i="18"/>
  <c r="I122" i="18" s="1"/>
  <c r="H88" i="18"/>
  <c r="B122" i="18" s="1"/>
  <c r="M88" i="18"/>
  <c r="G122" i="18" s="1"/>
  <c r="O89" i="18"/>
  <c r="I123" i="18" s="1"/>
  <c r="H89" i="18"/>
  <c r="B123" i="18" s="1"/>
  <c r="N89" i="18"/>
  <c r="H123" i="18" s="1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H125" i="18" s="1"/>
  <c r="K92" i="18"/>
  <c r="E126" i="18" s="1"/>
  <c r="L92" i="18"/>
  <c r="F126" i="18" s="1"/>
  <c r="N92" i="18"/>
  <c r="H126" i="18" s="1"/>
  <c r="L91" i="18"/>
  <c r="F125" i="18" s="1"/>
  <c r="O91" i="18"/>
  <c r="I125" i="18" s="1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H120" i="18" s="1"/>
  <c r="L85" i="18"/>
  <c r="F119" i="18" s="1"/>
  <c r="I85" i="18"/>
  <c r="C119" i="18" s="1"/>
  <c r="N85" i="18"/>
  <c r="H119" i="18" s="1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I119" i="18" s="1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Q98" i="18" l="1"/>
  <c r="D68" i="18"/>
  <c r="P98" i="18"/>
  <c r="E74" i="18"/>
  <c r="S108" i="18" s="1"/>
  <c r="E77" i="18"/>
  <c r="Q111" i="18" s="1"/>
  <c r="F65" i="18"/>
  <c r="T98" i="18"/>
  <c r="D74" i="18"/>
  <c r="Q107" i="18" s="1"/>
  <c r="F80" i="18"/>
  <c r="F77" i="18"/>
  <c r="D71" i="18"/>
  <c r="T104" i="18" s="1"/>
  <c r="F74" i="18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L65" i="18" s="1"/>
  <c r="F99" i="18" s="1"/>
  <c r="E68" i="18"/>
  <c r="H68" i="18" s="1"/>
  <c r="B102" i="18" s="1"/>
  <c r="M82" i="18"/>
  <c r="G116" i="18" s="1"/>
  <c r="K83" i="18"/>
  <c r="E117" i="18" s="1"/>
  <c r="I82" i="18"/>
  <c r="C116" i="18" s="1"/>
  <c r="S110" i="18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H116" i="18" s="1"/>
  <c r="Q110" i="18"/>
  <c r="N83" i="18"/>
  <c r="H117" i="18" s="1"/>
  <c r="O83" i="18"/>
  <c r="I117" i="18" s="1"/>
  <c r="M64" i="18"/>
  <c r="G98" i="18" s="1"/>
  <c r="P117" i="18"/>
  <c r="H83" i="18"/>
  <c r="B117" i="18" s="1"/>
  <c r="J117" i="18" s="1"/>
  <c r="T116" i="18"/>
  <c r="K64" i="18"/>
  <c r="E98" i="18" s="1"/>
  <c r="T117" i="18"/>
  <c r="L64" i="18"/>
  <c r="F98" i="18" s="1"/>
  <c r="M83" i="18"/>
  <c r="G117" i="18" s="1"/>
  <c r="J83" i="18"/>
  <c r="D117" i="18" s="1"/>
  <c r="I83" i="18"/>
  <c r="C117" i="18" s="1"/>
  <c r="Q116" i="18"/>
  <c r="S117" i="18"/>
  <c r="J82" i="18"/>
  <c r="D116" i="18" s="1"/>
  <c r="O82" i="18"/>
  <c r="I116" i="18" s="1"/>
  <c r="O64" i="18"/>
  <c r="I98" i="18" s="1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T113" i="18" l="1"/>
  <c r="P107" i="18"/>
  <c r="S107" i="18"/>
  <c r="T107" i="18"/>
  <c r="S113" i="18"/>
  <c r="P113" i="18"/>
  <c r="P105" i="18"/>
  <c r="S68" i="18"/>
  <c r="M102" i="18" s="1"/>
  <c r="Q68" i="18"/>
  <c r="K102" i="18" s="1"/>
  <c r="Q67" i="18"/>
  <c r="S67" i="18"/>
  <c r="P68" i="18"/>
  <c r="J102" i="18" s="1"/>
  <c r="R67" i="18"/>
  <c r="L101" i="18" s="1"/>
  <c r="P67" i="18"/>
  <c r="R68" i="18"/>
  <c r="L102" i="18" s="1"/>
  <c r="L74" i="18"/>
  <c r="F108" i="18" s="1"/>
  <c r="S74" i="18"/>
  <c r="R74" i="18"/>
  <c r="S73" i="18"/>
  <c r="Q74" i="18"/>
  <c r="R73" i="18"/>
  <c r="P73" i="18"/>
  <c r="Q73" i="18"/>
  <c r="P74" i="18"/>
  <c r="J70" i="18"/>
  <c r="D104" i="18" s="1"/>
  <c r="R71" i="18"/>
  <c r="P70" i="18"/>
  <c r="Q71" i="18"/>
  <c r="P71" i="18"/>
  <c r="Q70" i="18"/>
  <c r="R70" i="18"/>
  <c r="S70" i="18"/>
  <c r="S71" i="18"/>
  <c r="Q76" i="18"/>
  <c r="Q77" i="18"/>
  <c r="R77" i="18"/>
  <c r="P77" i="18"/>
  <c r="J111" i="18" s="1"/>
  <c r="P76" i="18"/>
  <c r="S76" i="18"/>
  <c r="M110" i="18" s="1"/>
  <c r="R76" i="18"/>
  <c r="S77" i="18"/>
  <c r="R65" i="18"/>
  <c r="P65" i="18"/>
  <c r="Q64" i="18"/>
  <c r="S64" i="18"/>
  <c r="P64" i="18"/>
  <c r="R64" i="18"/>
  <c r="Q65" i="18"/>
  <c r="S65" i="18"/>
  <c r="S80" i="18"/>
  <c r="P79" i="18"/>
  <c r="R80" i="18"/>
  <c r="P80" i="18"/>
  <c r="Q79" i="18"/>
  <c r="Q80" i="18"/>
  <c r="R79" i="18"/>
  <c r="S79" i="18"/>
  <c r="O79" i="18"/>
  <c r="I113" i="18" s="1"/>
  <c r="H76" i="18"/>
  <c r="B110" i="18" s="1"/>
  <c r="L67" i="18"/>
  <c r="F101" i="18" s="1"/>
  <c r="H65" i="18"/>
  <c r="B99" i="18" s="1"/>
  <c r="T105" i="18"/>
  <c r="Q105" i="18"/>
  <c r="N68" i="18"/>
  <c r="H102" i="18" s="1"/>
  <c r="P104" i="18"/>
  <c r="N71" i="18"/>
  <c r="H105" i="18" s="1"/>
  <c r="K68" i="18"/>
  <c r="E102" i="18" s="1"/>
  <c r="K73" i="18"/>
  <c r="E107" i="18" s="1"/>
  <c r="N80" i="18"/>
  <c r="H114" i="18" s="1"/>
  <c r="T111" i="18"/>
  <c r="L80" i="18"/>
  <c r="F114" i="18" s="1"/>
  <c r="T108" i="18"/>
  <c r="O74" i="18"/>
  <c r="I108" i="18" s="1"/>
  <c r="S111" i="18"/>
  <c r="J74" i="18"/>
  <c r="D108" i="18" s="1"/>
  <c r="K70" i="18"/>
  <c r="E104" i="18" s="1"/>
  <c r="O71" i="18"/>
  <c r="I105" i="18" s="1"/>
  <c r="I76" i="18"/>
  <c r="C110" i="18" s="1"/>
  <c r="I77" i="18"/>
  <c r="C111" i="18" s="1"/>
  <c r="L76" i="18"/>
  <c r="F110" i="18" s="1"/>
  <c r="K77" i="18"/>
  <c r="E111" i="18" s="1"/>
  <c r="N74" i="18"/>
  <c r="H108" i="18" s="1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H104" i="18" s="1"/>
  <c r="K65" i="18"/>
  <c r="E99" i="18" s="1"/>
  <c r="P108" i="18"/>
  <c r="J73" i="18"/>
  <c r="D107" i="18" s="1"/>
  <c r="O70" i="18"/>
  <c r="I104" i="18" s="1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I111" i="18" s="1"/>
  <c r="O73" i="18"/>
  <c r="I107" i="18" s="1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P110" i="18"/>
  <c r="M74" i="18"/>
  <c r="G108" i="18" s="1"/>
  <c r="K67" i="18"/>
  <c r="E101" i="18" s="1"/>
  <c r="H77" i="18"/>
  <c r="B111" i="18" s="1"/>
  <c r="H80" i="18"/>
  <c r="B114" i="18" s="1"/>
  <c r="N114" i="18" s="1"/>
  <c r="K80" i="18"/>
  <c r="E114" i="18" s="1"/>
  <c r="S114" i="18"/>
  <c r="H70" i="18"/>
  <c r="B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H98" i="18" s="1"/>
  <c r="L79" i="18"/>
  <c r="F113" i="18" s="1"/>
  <c r="K79" i="18"/>
  <c r="E113" i="18" s="1"/>
  <c r="O80" i="18"/>
  <c r="I114" i="18" s="1"/>
  <c r="J80" i="18"/>
  <c r="D114" i="18" s="1"/>
  <c r="J64" i="18"/>
  <c r="D98" i="18" s="1"/>
  <c r="J67" i="18"/>
  <c r="D101" i="18" s="1"/>
  <c r="H64" i="18"/>
  <c r="B98" i="18" s="1"/>
  <c r="M98" i="18" s="1"/>
  <c r="N67" i="18"/>
  <c r="H101" i="18" s="1"/>
  <c r="N65" i="18"/>
  <c r="H99" i="18" s="1"/>
  <c r="N77" i="18"/>
  <c r="H111" i="18" s="1"/>
  <c r="N79" i="18"/>
  <c r="H113" i="18" s="1"/>
  <c r="I68" i="18"/>
  <c r="C102" i="18" s="1"/>
  <c r="O67" i="18"/>
  <c r="I101" i="18" s="1"/>
  <c r="N73" i="18"/>
  <c r="H107" i="18" s="1"/>
  <c r="L99" i="18"/>
  <c r="L116" i="18"/>
  <c r="J116" i="18"/>
  <c r="M116" i="18"/>
  <c r="N102" i="18"/>
  <c r="K116" i="18"/>
  <c r="L117" i="18"/>
  <c r="K117" i="18"/>
  <c r="K110" i="18"/>
  <c r="J101" i="18"/>
  <c r="J110" i="18"/>
  <c r="M117" i="18"/>
  <c r="N117" i="18"/>
  <c r="M104" i="18" l="1"/>
  <c r="K99" i="18"/>
  <c r="N101" i="18"/>
  <c r="J108" i="18"/>
  <c r="L110" i="18"/>
  <c r="N110" i="18"/>
  <c r="M111" i="18"/>
  <c r="M113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<sst xmlns="http://schemas.openxmlformats.org/spreadsheetml/2006/main" count="930" uniqueCount="95">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</sst>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/>
    <xf numFmtId="11" fontId="9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705073260647289E-2"/>
          <c:y val="1.4945628593791078E-2"/>
          <c:w val="0.92398898398971985"/>
          <c:h val="0.90694350914489064"/>
        </c:manualLayout>
      </c:layout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1.8075539696934169</c:v>
                </c:pt>
                <c:pt idx="1">
                  <c:v>14.094714636873311</c:v>
                </c:pt>
                <c:pt idx="2">
                  <c:v>14.497832152336599</c:v>
                </c:pt>
                <c:pt idx="3">
                  <c:v>28.16877049848803</c:v>
                </c:pt>
                <c:pt idx="4">
                  <c:v>25.558104684059124</c:v>
                </c:pt>
                <c:pt idx="5">
                  <c:v>16.332920157582208</c:v>
                </c:pt>
                <c:pt idx="6">
                  <c:v>16.947194466859596</c:v>
                </c:pt>
                <c:pt idx="7">
                  <c:v>13.119724290980876</c:v>
                </c:pt>
                <c:pt idx="8">
                  <c:v>12.505449981703485</c:v>
                </c:pt>
                <c:pt idx="9">
                  <c:v>3.3784057161465335</c:v>
                </c:pt>
                <c:pt idx="10">
                  <c:v>3.7815232316098215</c:v>
                </c:pt>
                <c:pt idx="11">
                  <c:v>3.1231861910835379E-3</c:v>
                </c:pt>
                <c:pt idx="12">
                  <c:v>1.8075539696934169</c:v>
                </c:pt>
                <c:pt idx="14">
                  <c:v>13.753894943264005</c:v>
                </c:pt>
                <c:pt idx="15">
                  <c:v>15.340894943264004</c:v>
                </c:pt>
                <c:pt idx="17">
                  <c:v>14.547394943264004</c:v>
                </c:pt>
                <c:pt idx="18">
                  <c:v>14.547394943264004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6.1172668555436349E-2</c:v>
                </c:pt>
                <c:pt idx="1">
                  <c:v>2.4645209036032236</c:v>
                </c:pt>
                <c:pt idx="2">
                  <c:v>0.40357542428391224</c:v>
                </c:pt>
                <c:pt idx="3">
                  <c:v>3.0775882768570493</c:v>
                </c:pt>
                <c:pt idx="4">
                  <c:v>16.424663761972589</c:v>
                </c:pt>
                <c:pt idx="5">
                  <c:v>14.620232978470259</c:v>
                </c:pt>
                <c:pt idx="6">
                  <c:v>11.479744629031307</c:v>
                </c:pt>
                <c:pt idx="7">
                  <c:v>10.731097814599488</c:v>
                </c:pt>
                <c:pt idx="8">
                  <c:v>13.871586164038439</c:v>
                </c:pt>
                <c:pt idx="9">
                  <c:v>12.086351452701024</c:v>
                </c:pt>
                <c:pt idx="10">
                  <c:v>10.025405973381714</c:v>
                </c:pt>
                <c:pt idx="11">
                  <c:v>9.2863571950323536</c:v>
                </c:pt>
                <c:pt idx="12">
                  <c:v>6.1172668555436349E-2</c:v>
                </c:pt>
                <c:pt idx="14">
                  <c:v>7.4522814887674214</c:v>
                </c:pt>
                <c:pt idx="15">
                  <c:v>7.4522814887674214</c:v>
                </c:pt>
                <c:pt idx="17">
                  <c:v>6.6587814887674215</c:v>
                </c:pt>
                <c:pt idx="18">
                  <c:v>8.2457814887674221</c:v>
                </c:pt>
              </c:numCache>
            </c:numRef>
          </c:yVal>
          <c:smooth val="0"/>
        </c:ser>
        <c:ser>
          <c:idx val="1"/>
          <c:order val="1"/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1.6502415086279061</c:v>
                </c:pt>
                <c:pt idx="1">
                  <c:v>13.983390715764106</c:v>
                </c:pt>
                <c:pt idx="2">
                  <c:v>14.344844812934147</c:v>
                </c:pt>
                <c:pt idx="3">
                  <c:v>28.066950919596071</c:v>
                </c:pt>
                <c:pt idx="4">
                  <c:v>25.726105337923418</c:v>
                </c:pt>
                <c:pt idx="5">
                  <c:v>16.466392674418604</c:v>
                </c:pt>
                <c:pt idx="6">
                  <c:v>17.017179870106286</c:v>
                </c:pt>
                <c:pt idx="7">
                  <c:v>13.175384190567055</c:v>
                </c:pt>
                <c:pt idx="8">
                  <c:v>12.624596994879372</c:v>
                </c:pt>
                <c:pt idx="9">
                  <c:v>3.4633919129012005</c:v>
                </c:pt>
                <c:pt idx="10">
                  <c:v>3.8248460100712434</c:v>
                </c:pt>
                <c:pt idx="11">
                  <c:v>3.230412129533422E-2</c:v>
                </c:pt>
                <c:pt idx="12">
                  <c:v>1.6502415086279061</c:v>
                </c:pt>
                <c:pt idx="14">
                  <c:v>13.743111272685013</c:v>
                </c:pt>
                <c:pt idx="15">
                  <c:v>15.330111272685013</c:v>
                </c:pt>
                <c:pt idx="17">
                  <c:v>14.536611272685013</c:v>
                </c:pt>
                <c:pt idx="18">
                  <c:v>14.536611272685013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0.31716290994565854</c:v>
                </c:pt>
                <c:pt idx="1">
                  <c:v>2.4721178130737198</c:v>
                </c:pt>
                <c:pt idx="2">
                  <c:v>0.40345860101413306</c:v>
                </c:pt>
                <c:pt idx="3">
                  <c:v>2.8011041122420774</c:v>
                </c:pt>
                <c:pt idx="4">
                  <c:v>16.198135199866066</c:v>
                </c:pt>
                <c:pt idx="5">
                  <c:v>14.580197812533498</c:v>
                </c:pt>
                <c:pt idx="6">
                  <c:v>11.427955203680796</c:v>
                </c:pt>
                <c:pt idx="7">
                  <c:v>10.756683308936433</c:v>
                </c:pt>
                <c:pt idx="8">
                  <c:v>13.908925917789135</c:v>
                </c:pt>
                <c:pt idx="9">
                  <c:v>12.308200630321803</c:v>
                </c:pt>
                <c:pt idx="10">
                  <c:v>10.239541418262217</c:v>
                </c:pt>
                <c:pt idx="11">
                  <c:v>9.5768755734504722</c:v>
                </c:pt>
                <c:pt idx="12">
                  <c:v>0.31716290994565854</c:v>
                </c:pt>
                <c:pt idx="14">
                  <c:v>7.4497299042386782</c:v>
                </c:pt>
                <c:pt idx="15">
                  <c:v>7.4497299042386782</c:v>
                </c:pt>
                <c:pt idx="17">
                  <c:v>6.6562299042386783</c:v>
                </c:pt>
                <c:pt idx="18">
                  <c:v>8.2432299042386781</c:v>
                </c:pt>
              </c:numCache>
            </c:numRef>
          </c:yVal>
          <c:smooth val="0"/>
        </c:ser>
        <c:ser>
          <c:idx val="2"/>
          <c:order val="2"/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1.4445144374717542</c:v>
                </c:pt>
                <c:pt idx="1">
                  <c:v>13.831830838788665</c:v>
                </c:pt>
                <c:pt idx="2">
                  <c:v>14.136751642449488</c:v>
                </c:pt>
                <c:pt idx="3">
                  <c:v>27.919125242317264</c:v>
                </c:pt>
                <c:pt idx="4">
                  <c:v>25.94440003765671</c:v>
                </c:pt>
                <c:pt idx="5">
                  <c:v>16.644018713984266</c:v>
                </c:pt>
                <c:pt idx="6">
                  <c:v>17.10865993861028</c:v>
                </c:pt>
                <c:pt idx="7">
                  <c:v>13.249991091554692</c:v>
                </c:pt>
                <c:pt idx="8">
                  <c:v>12.785349866928678</c:v>
                </c:pt>
                <c:pt idx="9">
                  <c:v>3.5839087701038133</c:v>
                </c:pt>
                <c:pt idx="10">
                  <c:v>3.8888295737646352</c:v>
                </c:pt>
                <c:pt idx="11">
                  <c:v>7.9630840132837055E-2</c:v>
                </c:pt>
                <c:pt idx="12">
                  <c:v>1.4445144374717542</c:v>
                </c:pt>
                <c:pt idx="14">
                  <c:v>13.727052985747831</c:v>
                </c:pt>
                <c:pt idx="15">
                  <c:v>15.31405298574783</c:v>
                </c:pt>
                <c:pt idx="17">
                  <c:v>14.52055298574783</c:v>
                </c:pt>
                <c:pt idx="18">
                  <c:v>14.52055298574783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0.66608585126488862</c:v>
                </c:pt>
                <c:pt idx="1">
                  <c:v>2.4839946426141664</c:v>
                </c:pt>
                <c:pt idx="2">
                  <c:v>0.40624987881500374</c:v>
                </c:pt>
                <c:pt idx="3">
                  <c:v>2.4288912097651192</c:v>
                </c:pt>
                <c:pt idx="4">
                  <c:v>15.884762061035888</c:v>
                </c:pt>
                <c:pt idx="5">
                  <c:v>14.519878463696973</c:v>
                </c:pt>
                <c:pt idx="6">
                  <c:v>11.35379120457444</c:v>
                </c:pt>
                <c:pt idx="7">
                  <c:v>10.787509712061485</c:v>
                </c:pt>
                <c:pt idx="8">
                  <c:v>13.95359697118402</c:v>
                </c:pt>
                <c:pt idx="9">
                  <c:v>12.603233412114665</c:v>
                </c:pt>
                <c:pt idx="10">
                  <c:v>10.525488648315504</c:v>
                </c:pt>
                <c:pt idx="11">
                  <c:v>9.9664671749373301</c:v>
                </c:pt>
                <c:pt idx="12">
                  <c:v>0.66608585126488862</c:v>
                </c:pt>
                <c:pt idx="14">
                  <c:v>7.4446737210266605</c:v>
                </c:pt>
                <c:pt idx="15">
                  <c:v>7.4446737210266605</c:v>
                </c:pt>
                <c:pt idx="17">
                  <c:v>6.6511737210266606</c:v>
                </c:pt>
                <c:pt idx="18">
                  <c:v>8.2381737210266603</c:v>
                </c:pt>
              </c:numCache>
            </c:numRef>
          </c:yVal>
          <c:smooth val="0"/>
        </c:ser>
        <c:ser>
          <c:idx val="3"/>
          <c:order val="3"/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1.2129183006534259</c:v>
                </c:pt>
                <c:pt idx="1">
                  <c:v>13.652370569398629</c:v>
                </c:pt>
                <c:pt idx="2">
                  <c:v>13.890196468540728</c:v>
                </c:pt>
                <c:pt idx="3">
                  <c:v>27.730577467232479</c:v>
                </c:pt>
                <c:pt idx="4">
                  <c:v>26.190371644216981</c:v>
                </c:pt>
                <c:pt idx="5">
                  <c:v>16.850846777906686</c:v>
                </c:pt>
                <c:pt idx="6">
                  <c:v>17.213248148027979</c:v>
                </c:pt>
                <c:pt idx="7">
                  <c:v>13.338338894984345</c:v>
                </c:pt>
                <c:pt idx="8">
                  <c:v>12.975937524863051</c:v>
                </c:pt>
                <c:pt idx="9">
                  <c:v>3.7357693060666897</c:v>
                </c:pt>
                <c:pt idx="10">
                  <c:v>3.9735952052087891</c:v>
                </c:pt>
                <c:pt idx="11">
                  <c:v>0.14836427592212581</c:v>
                </c:pt>
                <c:pt idx="12">
                  <c:v>1.2129183006534259</c:v>
                </c:pt>
                <c:pt idx="14">
                  <c:v>13.707048467863501</c:v>
                </c:pt>
                <c:pt idx="15">
                  <c:v>15.294048467863501</c:v>
                </c:pt>
                <c:pt idx="17">
                  <c:v>14.500548467863501</c:v>
                </c:pt>
                <c:pt idx="18">
                  <c:v>14.500548467863501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1.0844388922895212</c:v>
                </c:pt>
                <c:pt idx="1">
                  <c:v>2.5023342528890824</c:v>
                </c:pt>
                <c:pt idx="2">
                  <c:v>0.41584465509635576</c:v>
                </c:pt>
                <c:pt idx="3">
                  <c:v>1.99342311940561</c:v>
                </c:pt>
                <c:pt idx="4">
                  <c:v>15.505927181301359</c:v>
                </c:pt>
                <c:pt idx="5">
                  <c:v>14.441373156570062</c:v>
                </c:pt>
                <c:pt idx="6">
                  <c:v>11.261960436124003</c:v>
                </c:pt>
                <c:pt idx="7">
                  <c:v>10.820283766288679</c:v>
                </c:pt>
                <c:pt idx="8">
                  <c:v>13.999696486734736</c:v>
                </c:pt>
                <c:pt idx="9">
                  <c:v>12.946467504819726</c:v>
                </c:pt>
                <c:pt idx="10">
                  <c:v>10.859977907027</c:v>
                </c:pt>
                <c:pt idx="11">
                  <c:v>10.423963758599818</c:v>
                </c:pt>
                <c:pt idx="12">
                  <c:v>1.0844388922895212</c:v>
                </c:pt>
                <c:pt idx="14">
                  <c:v>7.4382505170964874</c:v>
                </c:pt>
                <c:pt idx="15">
                  <c:v>7.4382505170964874</c:v>
                </c:pt>
                <c:pt idx="17">
                  <c:v>6.6447505170964876</c:v>
                </c:pt>
                <c:pt idx="18">
                  <c:v>8.2317505170964882</c:v>
                </c:pt>
              </c:numCache>
            </c:numRef>
          </c:yVal>
          <c:smooth val="0"/>
        </c:ser>
        <c:ser>
          <c:idx val="4"/>
          <c:order val="4"/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0.95996862787082204</c:v>
                </c:pt>
                <c:pt idx="1">
                  <c:v>13.443731230797903</c:v>
                </c:pt>
                <c:pt idx="2">
                  <c:v>13.603391238798377</c:v>
                </c:pt>
                <c:pt idx="3">
                  <c:v>27.493072793013571</c:v>
                </c:pt>
                <c:pt idx="4">
                  <c:v>26.45908416977241</c:v>
                </c:pt>
                <c:pt idx="5">
                  <c:v>17.086291161184985</c:v>
                </c:pt>
                <c:pt idx="6">
                  <c:v>17.329582601947614</c:v>
                </c:pt>
                <c:pt idx="7">
                  <c:v>13.440870609023042</c:v>
                </c:pt>
                <c:pt idx="8">
                  <c:v>13.197579168260415</c:v>
                </c:pt>
                <c:pt idx="9">
                  <c:v>3.9244967235941308</c:v>
                </c:pt>
                <c:pt idx="10">
                  <c:v>4.0841567315946046</c:v>
                </c:pt>
                <c:pt idx="11">
                  <c:v>0.24530002063060624</c:v>
                </c:pt>
                <c:pt idx="12">
                  <c:v>0.95996862787082204</c:v>
                </c:pt>
                <c:pt idx="14">
                  <c:v>13.68233658664856</c:v>
                </c:pt>
                <c:pt idx="15">
                  <c:v>15.26933658664856</c:v>
                </c:pt>
                <c:pt idx="17">
                  <c:v>14.47583658664856</c:v>
                </c:pt>
                <c:pt idx="18">
                  <c:v>14.47583658664856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1.5764661342730064</c:v>
                </c:pt>
                <c:pt idx="1">
                  <c:v>2.5283438962567821</c:v>
                </c:pt>
                <c:pt idx="2">
                  <c:v>0.43442205391278266</c:v>
                </c:pt>
                <c:pt idx="3">
                  <c:v>1.4935001069825917</c:v>
                </c:pt>
                <c:pt idx="4">
                  <c:v>15.054136800258016</c:v>
                </c:pt>
                <c:pt idx="5">
                  <c:v>14.339468193017801</c:v>
                </c:pt>
                <c:pt idx="6">
                  <c:v>11.148730147541231</c:v>
                </c:pt>
                <c:pt idx="7">
                  <c:v>10.852218704111779</c:v>
                </c:pt>
                <c:pt idx="8">
                  <c:v>14.042956749588349</c:v>
                </c:pt>
                <c:pt idx="9">
                  <c:v>13.335890999871966</c:v>
                </c:pt>
                <c:pt idx="10">
                  <c:v>11.241969157527967</c:v>
                </c:pt>
                <c:pt idx="11">
                  <c:v>10.949259142860431</c:v>
                </c:pt>
                <c:pt idx="12">
                  <c:v>1.5764661342730064</c:v>
                </c:pt>
                <c:pt idx="14">
                  <c:v>7.4291023731801102</c:v>
                </c:pt>
                <c:pt idx="15">
                  <c:v>7.4291023731801102</c:v>
                </c:pt>
                <c:pt idx="17">
                  <c:v>6.6356023731801104</c:v>
                </c:pt>
                <c:pt idx="18">
                  <c:v>8.222602373180111</c:v>
                </c:pt>
              </c:numCache>
            </c:numRef>
          </c:yVal>
          <c:smooth val="0"/>
        </c:ser>
        <c:ser>
          <c:idx val="5"/>
          <c:order val="5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0.7084755480270436</c:v>
                </c:pt>
                <c:pt idx="1">
                  <c:v>13.220352714506461</c:v>
                </c:pt>
                <c:pt idx="2">
                  <c:v>13.295986432784018</c:v>
                </c:pt>
                <c:pt idx="3">
                  <c:v>27.216948807309443</c:v>
                </c:pt>
                <c:pt idx="4">
                  <c:v>26.72713044132146</c:v>
                </c:pt>
                <c:pt idx="5">
                  <c:v>17.333229054348095</c:v>
                </c:pt>
                <c:pt idx="6">
                  <c:v>17.44848043458056</c:v>
                </c:pt>
                <c:pt idx="7">
                  <c:v>13.551010710197993</c:v>
                </c:pt>
                <c:pt idx="8">
                  <c:v>13.435759329965526</c:v>
                </c:pt>
                <c:pt idx="9">
                  <c:v>4.1417930641301739</c:v>
                </c:pt>
                <c:pt idx="10">
                  <c:v>4.2174267824077312</c:v>
                </c:pt>
                <c:pt idx="11">
                  <c:v>0.36992461859417058</c:v>
                </c:pt>
                <c:pt idx="12">
                  <c:v>0.7084755480270436</c:v>
                </c:pt>
                <c:pt idx="14">
                  <c:v>13.654490093061181</c:v>
                </c:pt>
                <c:pt idx="15">
                  <c:v>15.241490093061181</c:v>
                </c:pt>
                <c:pt idx="17">
                  <c:v>14.447990093061181</c:v>
                </c:pt>
                <c:pt idx="18">
                  <c:v>14.447990093061181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2.1114849369589326</c:v>
                </c:pt>
                <c:pt idx="1">
                  <c:v>2.5624059621184587</c:v>
                </c:pt>
                <c:pt idx="2">
                  <c:v>0.46376841822015358</c:v>
                </c:pt>
                <c:pt idx="3">
                  <c:v>0.9654720827946115</c:v>
                </c:pt>
                <c:pt idx="4">
                  <c:v>14.556648557564587</c:v>
                </c:pt>
                <c:pt idx="5">
                  <c:v>14.218097628131716</c:v>
                </c:pt>
                <c:pt idx="6">
                  <c:v>11.020173751715252</c:v>
                </c:pt>
                <c:pt idx="7">
                  <c:v>10.879711132056933</c:v>
                </c:pt>
                <c:pt idx="8">
                  <c:v>14.077635008473397</c:v>
                </c:pt>
                <c:pt idx="9">
                  <c:v>13.742685684672791</c:v>
                </c:pt>
                <c:pt idx="10">
                  <c:v>11.644048140774485</c:v>
                </c:pt>
                <c:pt idx="11">
                  <c:v>11.505386323932299</c:v>
                </c:pt>
                <c:pt idx="12">
                  <c:v>2.1114849369589326</c:v>
                </c:pt>
                <c:pt idx="14">
                  <c:v>7.4178752063302653</c:v>
                </c:pt>
                <c:pt idx="15">
                  <c:v>7.4178752063302653</c:v>
                </c:pt>
                <c:pt idx="17">
                  <c:v>6.6243752063302654</c:v>
                </c:pt>
                <c:pt idx="18">
                  <c:v>8.2113752063302652</c:v>
                </c:pt>
              </c:numCache>
            </c:numRef>
          </c:yVal>
          <c:smooth val="0"/>
        </c:ser>
        <c:ser>
          <c:idx val="6"/>
          <c:order val="6"/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spPr>
            <a:ln w="222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0.5</c:v>
                </c:pt>
                <c:pt idx="1">
                  <c:v>13.02</c:v>
                </c:pt>
                <c:pt idx="2">
                  <c:v>13.02</c:v>
                </c:pt>
                <c:pt idx="3">
                  <c:v>26.95</c:v>
                </c:pt>
                <c:pt idx="4">
                  <c:v>26.95</c:v>
                </c:pt>
                <c:pt idx="5">
                  <c:v>17.55</c:v>
                </c:pt>
                <c:pt idx="6">
                  <c:v>17.55</c:v>
                </c:pt>
                <c:pt idx="7">
                  <c:v>13.65</c:v>
                </c:pt>
                <c:pt idx="8">
                  <c:v>13.65</c:v>
                </c:pt>
                <c:pt idx="9">
                  <c:v>4.3499999999999996</c:v>
                </c:pt>
                <c:pt idx="10">
                  <c:v>4.3499999999999996</c:v>
                </c:pt>
                <c:pt idx="11">
                  <c:v>0.5</c:v>
                </c:pt>
                <c:pt idx="12">
                  <c:v>0.5</c:v>
                </c:pt>
                <c:pt idx="14">
                  <c:v>13.628215755166611</c:v>
                </c:pt>
                <c:pt idx="15">
                  <c:v>15.215215755166611</c:v>
                </c:pt>
                <c:pt idx="17">
                  <c:v>14.421715755166611</c:v>
                </c:pt>
                <c:pt idx="18">
                  <c:v>14.421715755166611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2.6</c:v>
                </c:pt>
                <c:pt idx="1">
                  <c:v>2.6</c:v>
                </c:pt>
                <c:pt idx="2">
                  <c:v>0.5</c:v>
                </c:pt>
                <c:pt idx="3">
                  <c:v>0.5</c:v>
                </c:pt>
                <c:pt idx="4">
                  <c:v>14.1</c:v>
                </c:pt>
                <c:pt idx="5">
                  <c:v>14.1</c:v>
                </c:pt>
                <c:pt idx="6">
                  <c:v>10.9</c:v>
                </c:pt>
                <c:pt idx="7">
                  <c:v>10.9</c:v>
                </c:pt>
                <c:pt idx="8">
                  <c:v>14.1</c:v>
                </c:pt>
                <c:pt idx="9">
                  <c:v>14.1</c:v>
                </c:pt>
                <c:pt idx="10">
                  <c:v>12</c:v>
                </c:pt>
                <c:pt idx="11">
                  <c:v>12</c:v>
                </c:pt>
                <c:pt idx="12">
                  <c:v>2.6</c:v>
                </c:pt>
                <c:pt idx="14">
                  <c:v>7.4081044140522954</c:v>
                </c:pt>
                <c:pt idx="15">
                  <c:v>7.4081044140522954</c:v>
                </c:pt>
                <c:pt idx="17">
                  <c:v>6.6146044140522955</c:v>
                </c:pt>
                <c:pt idx="18">
                  <c:v>8.2016044140522961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43033888"/>
        <c:axId val="-743032256"/>
      </c:scatterChart>
      <c:valAx>
        <c:axId val="-74303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43032256"/>
        <c:crosses val="autoZero"/>
        <c:crossBetween val="midCat"/>
        <c:majorUnit val="5"/>
      </c:valAx>
      <c:valAx>
        <c:axId val="-74303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4303388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607217</xdr:colOff>
      <xdr:row>14</xdr:row>
      <xdr:rowOff>108856</xdr:rowOff>
    </xdr:from>
    <xdr:to>
      <xdr:col>13</xdr:col>
      <xdr:colOff>476250</xdr:colOff>
      <xdr:row>43</xdr:row>
      <xdr:rowOff>40821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workbookViewId="0">
      <selection activeCell="L15" sqref="L15"/>
    </sheetView>
  </sheetViews>
  <sheetFormatPr defaultRowHeight="11.25" x14ac:dyDescent="0.2"/>
  <cols>
    <col min="1" max="9" width="9.140625" style="37"/>
    <col min="10" max="16384" width="9.140625" style="35"/>
  </cols>
  <sheetData>
    <row r="1" spans="1:9" x14ac:dyDescent="0.2">
      <c r="A1" s="37" t="s">
        <v>81</v>
      </c>
      <c r="B1" s="37" t="s">
        <v>3</v>
      </c>
      <c r="C1" s="37" t="s">
        <v>5</v>
      </c>
      <c r="D1" s="37" t="s">
        <v>4</v>
      </c>
      <c r="F1" s="37" t="s">
        <v>82</v>
      </c>
      <c r="G1" s="37" t="s">
        <v>83</v>
      </c>
      <c r="H1" s="37" t="s">
        <v>84</v>
      </c>
      <c r="I1" s="37" t="s">
        <v>85</v>
      </c>
    </row>
    <row r="2" spans="1:9" x14ac:dyDescent="0.2">
      <c r="A2" s="37" t="s">
        <v>86</v>
      </c>
      <c r="D2" s="37">
        <v>6</v>
      </c>
      <c r="E2" s="37" t="s">
        <v>0</v>
      </c>
      <c r="F2" s="37">
        <v>0.68500000000000005</v>
      </c>
      <c r="G2" s="37">
        <v>0.42399999999999999</v>
      </c>
    </row>
    <row r="3" spans="1:9" x14ac:dyDescent="0.2">
      <c r="A3" s="37" t="s">
        <v>86</v>
      </c>
      <c r="D3" s="37">
        <v>6</v>
      </c>
      <c r="E3" s="37" t="s">
        <v>1</v>
      </c>
      <c r="F3" s="37">
        <v>-1.512</v>
      </c>
      <c r="G3" s="37">
        <v>-0.92500000000000004</v>
      </c>
    </row>
    <row r="4" spans="1:9" x14ac:dyDescent="0.2">
      <c r="A4" s="37" t="s">
        <v>86</v>
      </c>
      <c r="D4" s="37">
        <v>6</v>
      </c>
      <c r="E4" s="37" t="s">
        <v>2</v>
      </c>
      <c r="F4" s="37">
        <v>7.8E-2</v>
      </c>
      <c r="G4" s="37">
        <v>4.7E-2</v>
      </c>
    </row>
    <row r="5" spans="1:9" x14ac:dyDescent="0.2">
      <c r="A5" s="37" t="s">
        <v>86</v>
      </c>
      <c r="D5" s="37">
        <v>5</v>
      </c>
      <c r="E5" s="37" t="s">
        <v>0</v>
      </c>
      <c r="F5" s="37">
        <v>0.52300000000000002</v>
      </c>
      <c r="G5" s="37">
        <v>0.32400000000000001</v>
      </c>
    </row>
    <row r="6" spans="1:9" x14ac:dyDescent="0.2">
      <c r="A6" s="37" t="s">
        <v>86</v>
      </c>
      <c r="D6" s="37">
        <v>5</v>
      </c>
      <c r="E6" s="37" t="s">
        <v>1</v>
      </c>
      <c r="F6" s="37">
        <v>-1.149</v>
      </c>
      <c r="G6" s="37">
        <v>-0.70499999999999996</v>
      </c>
    </row>
    <row r="7" spans="1:9" x14ac:dyDescent="0.2">
      <c r="A7" s="37" t="s">
        <v>86</v>
      </c>
      <c r="D7" s="37">
        <v>5</v>
      </c>
      <c r="E7" s="37" t="s">
        <v>2</v>
      </c>
      <c r="F7" s="37">
        <v>5.8999999999999997E-2</v>
      </c>
      <c r="G7" s="37">
        <v>3.5999999999999997E-2</v>
      </c>
    </row>
    <row r="8" spans="1:9" x14ac:dyDescent="0.2">
      <c r="A8" s="37" t="s">
        <v>86</v>
      </c>
      <c r="D8" s="37">
        <v>4</v>
      </c>
      <c r="E8" s="37" t="s">
        <v>0</v>
      </c>
      <c r="F8" s="37">
        <v>0.38600000000000001</v>
      </c>
      <c r="G8" s="37">
        <v>0.23899999999999999</v>
      </c>
    </row>
    <row r="9" spans="1:9" x14ac:dyDescent="0.2">
      <c r="A9" s="37" t="s">
        <v>86</v>
      </c>
      <c r="D9" s="37">
        <v>4</v>
      </c>
      <c r="E9" s="37" t="s">
        <v>1</v>
      </c>
      <c r="F9" s="37">
        <v>-0.82799999999999996</v>
      </c>
      <c r="G9" s="37">
        <v>-0.50700000000000001</v>
      </c>
    </row>
    <row r="10" spans="1:9" x14ac:dyDescent="0.2">
      <c r="A10" s="37" t="s">
        <v>86</v>
      </c>
      <c r="D10" s="37">
        <v>4</v>
      </c>
      <c r="E10" s="37" t="s">
        <v>2</v>
      </c>
      <c r="F10" s="37">
        <v>4.2999999999999997E-2</v>
      </c>
      <c r="G10" s="37">
        <v>2.5999999999999999E-2</v>
      </c>
    </row>
    <row r="11" spans="1:9" x14ac:dyDescent="0.2">
      <c r="A11" s="37" t="s">
        <v>86</v>
      </c>
      <c r="D11" s="37">
        <v>3</v>
      </c>
      <c r="E11" s="37" t="s">
        <v>0</v>
      </c>
      <c r="F11" s="37">
        <v>0.25900000000000001</v>
      </c>
      <c r="G11" s="37">
        <v>0.16</v>
      </c>
    </row>
    <row r="12" spans="1:9" x14ac:dyDescent="0.2">
      <c r="A12" s="37" t="s">
        <v>86</v>
      </c>
      <c r="D12" s="37">
        <v>3</v>
      </c>
      <c r="E12" s="37" t="s">
        <v>1</v>
      </c>
      <c r="F12" s="37">
        <v>-0.53400000000000003</v>
      </c>
      <c r="G12" s="37">
        <v>-0.32600000000000001</v>
      </c>
    </row>
    <row r="13" spans="1:9" x14ac:dyDescent="0.2">
      <c r="A13" s="37" t="s">
        <v>86</v>
      </c>
      <c r="D13" s="37">
        <v>3</v>
      </c>
      <c r="E13" s="37" t="s">
        <v>2</v>
      </c>
      <c r="F13" s="37">
        <v>2.8000000000000001E-2</v>
      </c>
      <c r="G13" s="37">
        <v>1.7000000000000001E-2</v>
      </c>
    </row>
    <row r="14" spans="1:9" x14ac:dyDescent="0.2">
      <c r="A14" s="37" t="s">
        <v>86</v>
      </c>
      <c r="D14" s="37">
        <v>2</v>
      </c>
      <c r="E14" s="37" t="s">
        <v>0</v>
      </c>
      <c r="F14" s="37">
        <v>0.14599999999999999</v>
      </c>
      <c r="G14" s="37">
        <v>0.09</v>
      </c>
    </row>
    <row r="15" spans="1:9" x14ac:dyDescent="0.2">
      <c r="A15" s="37" t="s">
        <v>86</v>
      </c>
      <c r="D15" s="37">
        <v>2</v>
      </c>
      <c r="E15" s="37" t="s">
        <v>1</v>
      </c>
      <c r="F15" s="37">
        <v>-0.28599999999999998</v>
      </c>
      <c r="G15" s="37">
        <v>-0.17399999999999999</v>
      </c>
    </row>
    <row r="16" spans="1:9" x14ac:dyDescent="0.2">
      <c r="A16" s="37" t="s">
        <v>86</v>
      </c>
      <c r="D16" s="37">
        <v>2</v>
      </c>
      <c r="E16" s="37" t="s">
        <v>2</v>
      </c>
      <c r="F16" s="37">
        <v>1.4999999999999999E-2</v>
      </c>
      <c r="G16" s="37">
        <v>8.9999999999999993E-3</v>
      </c>
    </row>
    <row r="17" spans="1:9" x14ac:dyDescent="0.2">
      <c r="A17" s="37" t="s">
        <v>86</v>
      </c>
      <c r="D17" s="37">
        <v>1</v>
      </c>
      <c r="E17" s="37" t="s">
        <v>0</v>
      </c>
      <c r="F17" s="37">
        <v>0.05</v>
      </c>
      <c r="G17" s="37">
        <v>3.1E-2</v>
      </c>
    </row>
    <row r="18" spans="1:9" x14ac:dyDescent="0.2">
      <c r="A18" s="37" t="s">
        <v>86</v>
      </c>
      <c r="D18" s="37">
        <v>1</v>
      </c>
      <c r="E18" s="37" t="s">
        <v>1</v>
      </c>
      <c r="F18" s="37">
        <v>-9.4E-2</v>
      </c>
      <c r="G18" s="37">
        <v>-5.7000000000000002E-2</v>
      </c>
    </row>
    <row r="19" spans="1:9" x14ac:dyDescent="0.2">
      <c r="A19" s="37" t="s">
        <v>86</v>
      </c>
      <c r="D19" s="37">
        <v>1</v>
      </c>
      <c r="E19" s="37" t="s">
        <v>2</v>
      </c>
      <c r="F19" s="37">
        <v>5.0000000000000001E-3</v>
      </c>
      <c r="G19" s="37">
        <v>3.0000000000000001E-3</v>
      </c>
    </row>
    <row r="20" spans="1:9" x14ac:dyDescent="0.2">
      <c r="A20" s="37" t="s">
        <v>86</v>
      </c>
      <c r="B20" s="37">
        <v>1</v>
      </c>
      <c r="E20" s="37" t="s">
        <v>89</v>
      </c>
      <c r="H20" s="37">
        <v>0.83330000000000004</v>
      </c>
      <c r="I20" s="37">
        <v>0.83330000000000004</v>
      </c>
    </row>
    <row r="21" spans="1:9" x14ac:dyDescent="0.2">
      <c r="A21" s="37" t="s">
        <v>86</v>
      </c>
      <c r="B21" s="37">
        <v>1</v>
      </c>
      <c r="E21" s="37" t="s">
        <v>90</v>
      </c>
      <c r="H21" s="37">
        <v>81.216999999999999</v>
      </c>
      <c r="I21" s="37">
        <v>1E-3</v>
      </c>
    </row>
    <row r="22" spans="1:9" x14ac:dyDescent="0.2">
      <c r="A22" s="37" t="s">
        <v>86</v>
      </c>
      <c r="B22" s="37">
        <v>1</v>
      </c>
      <c r="C22" s="37">
        <v>0.83299999999999996</v>
      </c>
      <c r="D22" s="37">
        <v>6</v>
      </c>
      <c r="E22" s="37" t="s">
        <v>0</v>
      </c>
      <c r="H22" s="38">
        <v>19.945</v>
      </c>
      <c r="I22" s="38">
        <v>7.5163999999999995E-2</v>
      </c>
    </row>
    <row r="23" spans="1:9" x14ac:dyDescent="0.2">
      <c r="A23" s="37" t="s">
        <v>86</v>
      </c>
      <c r="B23" s="37">
        <v>1</v>
      </c>
      <c r="C23" s="37" t="s">
        <v>88</v>
      </c>
      <c r="D23" s="37">
        <v>6</v>
      </c>
      <c r="E23" s="37" t="s">
        <v>1</v>
      </c>
      <c r="H23" s="38">
        <v>2.9361000000000002</v>
      </c>
      <c r="I23" s="38">
        <v>1.1065E-2</v>
      </c>
    </row>
    <row r="24" spans="1:9" x14ac:dyDescent="0.2">
      <c r="A24" s="37" t="s">
        <v>86</v>
      </c>
      <c r="B24" s="37">
        <v>1</v>
      </c>
      <c r="D24" s="37">
        <v>6</v>
      </c>
      <c r="E24" s="37" t="s">
        <v>2</v>
      </c>
      <c r="H24" s="38">
        <v>-0.1968</v>
      </c>
      <c r="I24" s="38">
        <v>-7.4169999999999998E-4</v>
      </c>
    </row>
    <row r="25" spans="1:9" x14ac:dyDescent="0.2">
      <c r="A25" s="37" t="s">
        <v>86</v>
      </c>
      <c r="B25" s="37">
        <v>1</v>
      </c>
      <c r="D25" s="37">
        <v>5</v>
      </c>
      <c r="E25" s="37" t="s">
        <v>0</v>
      </c>
      <c r="H25" s="38">
        <v>17.670000000000002</v>
      </c>
      <c r="I25" s="38">
        <v>6.6588999999999995E-2</v>
      </c>
    </row>
    <row r="26" spans="1:9" x14ac:dyDescent="0.2">
      <c r="A26" s="37" t="s">
        <v>86</v>
      </c>
      <c r="B26" s="37">
        <v>1</v>
      </c>
      <c r="D26" s="37">
        <v>5</v>
      </c>
      <c r="E26" s="37" t="s">
        <v>1</v>
      </c>
      <c r="H26" s="38">
        <v>2.5790000000000002</v>
      </c>
      <c r="I26" s="38">
        <v>9.7190000000000002E-3</v>
      </c>
    </row>
    <row r="27" spans="1:9" x14ac:dyDescent="0.2">
      <c r="A27" s="37" t="s">
        <v>86</v>
      </c>
      <c r="B27" s="37">
        <v>1</v>
      </c>
      <c r="D27" s="37">
        <v>5</v>
      </c>
      <c r="E27" s="37" t="s">
        <v>2</v>
      </c>
      <c r="H27" s="38">
        <v>-0.1729</v>
      </c>
      <c r="I27" s="38">
        <v>-6.514E-4</v>
      </c>
    </row>
    <row r="28" spans="1:9" x14ac:dyDescent="0.2">
      <c r="A28" s="37" t="s">
        <v>86</v>
      </c>
      <c r="B28" s="37">
        <v>1</v>
      </c>
      <c r="D28" s="37">
        <v>4</v>
      </c>
      <c r="E28" s="37" t="s">
        <v>0</v>
      </c>
      <c r="H28" s="38">
        <v>14.693</v>
      </c>
      <c r="I28" s="38">
        <v>5.5369000000000002E-2</v>
      </c>
    </row>
    <row r="29" spans="1:9" x14ac:dyDescent="0.2">
      <c r="A29" s="37" t="s">
        <v>86</v>
      </c>
      <c r="B29" s="37">
        <v>1</v>
      </c>
      <c r="D29" s="37">
        <v>4</v>
      </c>
      <c r="E29" s="37" t="s">
        <v>1</v>
      </c>
      <c r="H29" s="38">
        <v>2.1269999999999998</v>
      </c>
      <c r="I29" s="38">
        <v>8.0155000000000001E-3</v>
      </c>
    </row>
    <row r="30" spans="1:9" x14ac:dyDescent="0.2">
      <c r="A30" s="37" t="s">
        <v>86</v>
      </c>
      <c r="B30" s="37">
        <v>1</v>
      </c>
      <c r="D30" s="37">
        <v>4</v>
      </c>
      <c r="E30" s="37" t="s">
        <v>2</v>
      </c>
      <c r="H30" s="38">
        <v>-0.14249999999999999</v>
      </c>
      <c r="I30" s="38">
        <v>-5.3709999999999999E-4</v>
      </c>
    </row>
    <row r="31" spans="1:9" x14ac:dyDescent="0.2">
      <c r="A31" s="37" t="s">
        <v>86</v>
      </c>
      <c r="B31" s="37">
        <v>1</v>
      </c>
      <c r="D31" s="37">
        <v>3</v>
      </c>
      <c r="E31" s="37" t="s">
        <v>0</v>
      </c>
      <c r="H31" s="38">
        <v>11.202999999999999</v>
      </c>
      <c r="I31" s="38">
        <v>4.2216999999999998E-2</v>
      </c>
    </row>
    <row r="32" spans="1:9" x14ac:dyDescent="0.2">
      <c r="A32" s="37" t="s">
        <v>86</v>
      </c>
      <c r="B32" s="37">
        <v>1</v>
      </c>
      <c r="D32" s="37">
        <v>3</v>
      </c>
      <c r="E32" s="37" t="s">
        <v>1</v>
      </c>
      <c r="H32" s="38">
        <v>1.6021000000000001</v>
      </c>
      <c r="I32" s="38">
        <v>6.0375999999999997E-3</v>
      </c>
    </row>
    <row r="33" spans="1:9" x14ac:dyDescent="0.2">
      <c r="A33" s="37" t="s">
        <v>86</v>
      </c>
      <c r="B33" s="37">
        <v>1</v>
      </c>
      <c r="D33" s="37">
        <v>3</v>
      </c>
      <c r="E33" s="37" t="s">
        <v>2</v>
      </c>
      <c r="H33" s="38">
        <v>-0.10730000000000001</v>
      </c>
      <c r="I33" s="38">
        <v>-4.0450000000000002E-4</v>
      </c>
    </row>
    <row r="34" spans="1:9" x14ac:dyDescent="0.2">
      <c r="A34" s="37" t="s">
        <v>86</v>
      </c>
      <c r="B34" s="37">
        <v>1</v>
      </c>
      <c r="D34" s="37">
        <v>2</v>
      </c>
      <c r="E34" s="37" t="s">
        <v>0</v>
      </c>
      <c r="H34" s="38">
        <v>7.2580999999999998</v>
      </c>
      <c r="I34" s="38">
        <v>2.7352000000000001E-2</v>
      </c>
    </row>
    <row r="35" spans="1:9" x14ac:dyDescent="0.2">
      <c r="A35" s="37" t="s">
        <v>86</v>
      </c>
      <c r="B35" s="37">
        <v>1</v>
      </c>
      <c r="D35" s="37">
        <v>2</v>
      </c>
      <c r="E35" s="37" t="s">
        <v>1</v>
      </c>
      <c r="H35" s="38">
        <v>1.0246999999999999</v>
      </c>
      <c r="I35" s="38">
        <v>3.8614000000000001E-3</v>
      </c>
    </row>
    <row r="36" spans="1:9" x14ac:dyDescent="0.2">
      <c r="A36" s="37" t="s">
        <v>86</v>
      </c>
      <c r="B36" s="37">
        <v>1</v>
      </c>
      <c r="D36" s="37">
        <v>2</v>
      </c>
      <c r="E36" s="37" t="s">
        <v>2</v>
      </c>
      <c r="H36" s="38">
        <v>-6.8580000000000002E-2</v>
      </c>
      <c r="I36" s="38">
        <v>-2.5849999999999999E-4</v>
      </c>
    </row>
    <row r="37" spans="1:9" x14ac:dyDescent="0.2">
      <c r="A37" s="37" t="s">
        <v>86</v>
      </c>
      <c r="B37" s="37">
        <v>1</v>
      </c>
      <c r="D37" s="37">
        <v>1</v>
      </c>
      <c r="E37" s="37" t="s">
        <v>0</v>
      </c>
      <c r="H37" s="38">
        <v>3.2159</v>
      </c>
      <c r="I37" s="38">
        <v>1.2119E-2</v>
      </c>
    </row>
    <row r="38" spans="1:9" x14ac:dyDescent="0.2">
      <c r="A38" s="37" t="s">
        <v>86</v>
      </c>
      <c r="B38" s="37">
        <v>1</v>
      </c>
      <c r="D38" s="37">
        <v>1</v>
      </c>
      <c r="E38" s="37" t="s">
        <v>1</v>
      </c>
      <c r="H38" s="38">
        <v>0.44650000000000001</v>
      </c>
      <c r="I38" s="38">
        <v>1.6826E-3</v>
      </c>
    </row>
    <row r="39" spans="1:9" x14ac:dyDescent="0.2">
      <c r="A39" s="37" t="s">
        <v>86</v>
      </c>
      <c r="B39" s="37">
        <v>1</v>
      </c>
      <c r="D39" s="37">
        <v>1</v>
      </c>
      <c r="E39" s="37" t="s">
        <v>2</v>
      </c>
      <c r="H39" s="38">
        <v>-2.98E-2</v>
      </c>
      <c r="I39" s="38">
        <v>-1.1230000000000001E-4</v>
      </c>
    </row>
    <row r="40" spans="1:9" x14ac:dyDescent="0.2">
      <c r="A40" s="37" t="s">
        <v>86</v>
      </c>
      <c r="B40" s="37">
        <v>2</v>
      </c>
      <c r="E40" s="37" t="s">
        <v>89</v>
      </c>
      <c r="H40" s="37">
        <v>0.71050000000000002</v>
      </c>
      <c r="I40" s="37">
        <v>0.71050000000000002</v>
      </c>
    </row>
    <row r="41" spans="1:9" x14ac:dyDescent="0.2">
      <c r="A41" s="37" t="s">
        <v>86</v>
      </c>
      <c r="B41" s="37">
        <v>2</v>
      </c>
      <c r="E41" s="37" t="s">
        <v>90</v>
      </c>
      <c r="H41" s="37">
        <v>4.0000000000000001E-3</v>
      </c>
      <c r="I41" s="37">
        <v>83.991</v>
      </c>
    </row>
    <row r="42" spans="1:9" x14ac:dyDescent="0.2">
      <c r="A42" s="37" t="s">
        <v>86</v>
      </c>
      <c r="B42" s="37">
        <v>2</v>
      </c>
      <c r="C42" s="37">
        <v>0.71</v>
      </c>
      <c r="D42" s="37">
        <v>6</v>
      </c>
      <c r="E42" s="37" t="s">
        <v>0</v>
      </c>
      <c r="H42" s="38">
        <v>4.9954999999999999E-3</v>
      </c>
      <c r="I42" s="38">
        <v>-0.74239999999999995</v>
      </c>
    </row>
    <row r="43" spans="1:9" x14ac:dyDescent="0.2">
      <c r="A43" s="37" t="s">
        <v>86</v>
      </c>
      <c r="B43" s="37">
        <v>2</v>
      </c>
      <c r="D43" s="37">
        <v>6</v>
      </c>
      <c r="E43" s="37" t="s">
        <v>1</v>
      </c>
      <c r="H43" s="38">
        <v>-0.12970000000000001</v>
      </c>
      <c r="I43" s="38">
        <v>19.271999999999998</v>
      </c>
    </row>
    <row r="44" spans="1:9" x14ac:dyDescent="0.2">
      <c r="A44" s="37" t="s">
        <v>86</v>
      </c>
      <c r="B44" s="37">
        <v>2</v>
      </c>
      <c r="C44" s="37" t="s">
        <v>87</v>
      </c>
      <c r="D44" s="37">
        <v>6</v>
      </c>
      <c r="E44" s="37" t="s">
        <v>2</v>
      </c>
      <c r="H44" s="38">
        <v>5.6263999999999999E-4</v>
      </c>
      <c r="I44" s="38">
        <v>-8.3610000000000004E-2</v>
      </c>
    </row>
    <row r="45" spans="1:9" x14ac:dyDescent="0.2">
      <c r="A45" s="37" t="s">
        <v>86</v>
      </c>
      <c r="B45" s="37">
        <v>2</v>
      </c>
      <c r="D45" s="37">
        <v>5</v>
      </c>
      <c r="E45" s="37" t="s">
        <v>0</v>
      </c>
      <c r="H45" s="38">
        <v>4.4117999999999996E-3</v>
      </c>
      <c r="I45" s="38">
        <v>-0.65559999999999996</v>
      </c>
    </row>
    <row r="46" spans="1:9" x14ac:dyDescent="0.2">
      <c r="A46" s="37" t="s">
        <v>86</v>
      </c>
      <c r="B46" s="37">
        <v>2</v>
      </c>
      <c r="D46" s="37">
        <v>5</v>
      </c>
      <c r="E46" s="37" t="s">
        <v>1</v>
      </c>
      <c r="H46" s="38">
        <v>-0.1169</v>
      </c>
      <c r="I46" s="38">
        <v>17.373000000000001</v>
      </c>
    </row>
    <row r="47" spans="1:9" x14ac:dyDescent="0.2">
      <c r="A47" s="37" t="s">
        <v>86</v>
      </c>
      <c r="B47" s="37">
        <v>2</v>
      </c>
      <c r="D47" s="37">
        <v>5</v>
      </c>
      <c r="E47" s="37" t="s">
        <v>2</v>
      </c>
      <c r="H47" s="38">
        <v>4.9472999999999997E-4</v>
      </c>
      <c r="I47" s="38">
        <v>-7.3520000000000002E-2</v>
      </c>
    </row>
    <row r="48" spans="1:9" x14ac:dyDescent="0.2">
      <c r="A48" s="37" t="s">
        <v>86</v>
      </c>
      <c r="B48" s="37">
        <v>2</v>
      </c>
      <c r="D48" s="37">
        <v>4</v>
      </c>
      <c r="E48" s="37" t="s">
        <v>0</v>
      </c>
      <c r="H48" s="38">
        <v>3.6716000000000001E-3</v>
      </c>
      <c r="I48" s="38">
        <v>-0.54559999999999997</v>
      </c>
    </row>
    <row r="49" spans="1:9" x14ac:dyDescent="0.2">
      <c r="A49" s="37" t="s">
        <v>86</v>
      </c>
      <c r="B49" s="37">
        <v>2</v>
      </c>
      <c r="D49" s="37">
        <v>4</v>
      </c>
      <c r="E49" s="37" t="s">
        <v>1</v>
      </c>
      <c r="H49" s="38">
        <v>-9.912E-2</v>
      </c>
      <c r="I49" s="38">
        <v>14.73</v>
      </c>
    </row>
    <row r="50" spans="1:9" x14ac:dyDescent="0.2">
      <c r="A50" s="37" t="s">
        <v>86</v>
      </c>
      <c r="B50" s="37">
        <v>2</v>
      </c>
      <c r="D50" s="37">
        <v>4</v>
      </c>
      <c r="E50" s="37" t="s">
        <v>2</v>
      </c>
      <c r="H50" s="38">
        <v>4.1010999999999999E-4</v>
      </c>
      <c r="I50" s="38">
        <v>-6.0949999999999997E-2</v>
      </c>
    </row>
    <row r="51" spans="1:9" x14ac:dyDescent="0.2">
      <c r="A51" s="37" t="s">
        <v>86</v>
      </c>
      <c r="B51" s="37">
        <v>2</v>
      </c>
      <c r="D51" s="37">
        <v>3</v>
      </c>
      <c r="E51" s="37" t="s">
        <v>0</v>
      </c>
      <c r="H51" s="38">
        <v>2.8127E-3</v>
      </c>
      <c r="I51" s="38">
        <v>-0.41799999999999998</v>
      </c>
    </row>
    <row r="52" spans="1:9" x14ac:dyDescent="0.2">
      <c r="A52" s="37" t="s">
        <v>86</v>
      </c>
      <c r="B52" s="37">
        <v>2</v>
      </c>
      <c r="D52" s="37">
        <v>3</v>
      </c>
      <c r="E52" s="37" t="s">
        <v>1</v>
      </c>
      <c r="H52" s="38">
        <v>-7.7630000000000005E-2</v>
      </c>
      <c r="I52" s="38">
        <v>11.537000000000001</v>
      </c>
    </row>
    <row r="53" spans="1:9" x14ac:dyDescent="0.2">
      <c r="A53" s="37" t="s">
        <v>86</v>
      </c>
      <c r="B53" s="37">
        <v>2</v>
      </c>
      <c r="D53" s="37">
        <v>3</v>
      </c>
      <c r="E53" s="37" t="s">
        <v>2</v>
      </c>
      <c r="H53" s="38">
        <v>3.1279000000000002E-4</v>
      </c>
      <c r="I53" s="38">
        <v>-4.648E-2</v>
      </c>
    </row>
    <row r="54" spans="1:9" x14ac:dyDescent="0.2">
      <c r="A54" s="37" t="s">
        <v>86</v>
      </c>
      <c r="B54" s="37">
        <v>2</v>
      </c>
      <c r="D54" s="37">
        <v>2</v>
      </c>
      <c r="E54" s="37" t="s">
        <v>0</v>
      </c>
      <c r="H54" s="38">
        <v>1.8756000000000001E-3</v>
      </c>
      <c r="I54" s="38">
        <v>-0.2787</v>
      </c>
    </row>
    <row r="55" spans="1:9" x14ac:dyDescent="0.2">
      <c r="A55" s="37" t="s">
        <v>86</v>
      </c>
      <c r="B55" s="37">
        <v>2</v>
      </c>
      <c r="D55" s="37">
        <v>2</v>
      </c>
      <c r="E55" s="37" t="s">
        <v>1</v>
      </c>
      <c r="H55" s="38">
        <v>-5.2440000000000001E-2</v>
      </c>
      <c r="I55" s="38">
        <v>7.7935999999999996</v>
      </c>
    </row>
    <row r="56" spans="1:9" x14ac:dyDescent="0.2">
      <c r="A56" s="37" t="s">
        <v>86</v>
      </c>
      <c r="B56" s="37">
        <v>2</v>
      </c>
      <c r="D56" s="37">
        <v>2</v>
      </c>
      <c r="E56" s="37" t="s">
        <v>2</v>
      </c>
      <c r="H56" s="38">
        <v>2.0859000000000001E-4</v>
      </c>
      <c r="I56" s="38">
        <v>-3.1E-2</v>
      </c>
    </row>
    <row r="57" spans="1:9" x14ac:dyDescent="0.2">
      <c r="A57" s="37" t="s">
        <v>86</v>
      </c>
      <c r="B57" s="37">
        <v>2</v>
      </c>
      <c r="D57" s="37">
        <v>1</v>
      </c>
      <c r="E57" s="37" t="s">
        <v>0</v>
      </c>
      <c r="H57" s="38">
        <v>9.0401999999999995E-4</v>
      </c>
      <c r="I57" s="38">
        <v>-0.1343</v>
      </c>
    </row>
    <row r="58" spans="1:9" x14ac:dyDescent="0.2">
      <c r="A58" s="37" t="s">
        <v>86</v>
      </c>
      <c r="B58" s="37">
        <v>2</v>
      </c>
      <c r="D58" s="37">
        <v>1</v>
      </c>
      <c r="E58" s="37" t="s">
        <v>1</v>
      </c>
      <c r="H58" s="38">
        <v>-2.5139999999999999E-2</v>
      </c>
      <c r="I58" s="38">
        <v>3.7360000000000002</v>
      </c>
    </row>
    <row r="59" spans="1:9" x14ac:dyDescent="0.2">
      <c r="A59" s="37" t="s">
        <v>86</v>
      </c>
      <c r="B59" s="37">
        <v>2</v>
      </c>
      <c r="D59" s="37">
        <v>1</v>
      </c>
      <c r="E59" s="37" t="s">
        <v>2</v>
      </c>
      <c r="H59" s="38">
        <v>1.0147E-4</v>
      </c>
      <c r="I59" s="38">
        <v>-1.508E-2</v>
      </c>
    </row>
    <row r="60" spans="1:9" x14ac:dyDescent="0.2">
      <c r="A60" s="37" t="s">
        <v>86</v>
      </c>
      <c r="B60" s="37">
        <v>3</v>
      </c>
      <c r="E60" s="37" t="s">
        <v>89</v>
      </c>
      <c r="H60" s="37">
        <v>0.61399999999999999</v>
      </c>
      <c r="I60" s="37">
        <v>0.61399999999999999</v>
      </c>
    </row>
    <row r="61" spans="1:9" x14ac:dyDescent="0.2">
      <c r="A61" s="37" t="s">
        <v>86</v>
      </c>
      <c r="B61" s="37">
        <v>3</v>
      </c>
      <c r="E61" s="37" t="s">
        <v>90</v>
      </c>
      <c r="H61" s="37">
        <v>0.50700000000000001</v>
      </c>
      <c r="I61" s="37">
        <v>0.13100000000000001</v>
      </c>
    </row>
    <row r="62" spans="1:9" x14ac:dyDescent="0.2">
      <c r="A62" s="37" t="s">
        <v>86</v>
      </c>
      <c r="B62" s="37">
        <v>3</v>
      </c>
      <c r="C62" s="37">
        <v>0.61399999999999999</v>
      </c>
      <c r="D62" s="37">
        <v>6</v>
      </c>
      <c r="E62" s="37" t="s">
        <v>0</v>
      </c>
      <c r="H62" s="38">
        <v>1.1549</v>
      </c>
      <c r="I62" s="38">
        <v>0.58589000000000002</v>
      </c>
    </row>
    <row r="63" spans="1:9" x14ac:dyDescent="0.2">
      <c r="A63" s="37" t="s">
        <v>86</v>
      </c>
      <c r="B63" s="37">
        <v>3</v>
      </c>
      <c r="D63" s="37">
        <v>6</v>
      </c>
      <c r="E63" s="37" t="s">
        <v>1</v>
      </c>
      <c r="H63" s="38">
        <v>-2.0339999999999998</v>
      </c>
      <c r="I63" s="38">
        <v>-1.032</v>
      </c>
    </row>
    <row r="64" spans="1:9" x14ac:dyDescent="0.2">
      <c r="A64" s="37" t="s">
        <v>86</v>
      </c>
      <c r="B64" s="37">
        <v>3</v>
      </c>
      <c r="D64" s="37">
        <v>6</v>
      </c>
      <c r="E64" s="37" t="s">
        <v>2</v>
      </c>
      <c r="H64" s="38">
        <v>0.14330999999999999</v>
      </c>
      <c r="I64" s="38">
        <v>7.2699E-2</v>
      </c>
    </row>
    <row r="65" spans="1:9" x14ac:dyDescent="0.2">
      <c r="A65" s="37" t="s">
        <v>86</v>
      </c>
      <c r="B65" s="37">
        <v>3</v>
      </c>
      <c r="D65" s="37">
        <v>5</v>
      </c>
      <c r="E65" s="37" t="s">
        <v>0</v>
      </c>
      <c r="H65" s="38">
        <v>1.036</v>
      </c>
      <c r="I65" s="38">
        <v>0.52554999999999996</v>
      </c>
    </row>
    <row r="66" spans="1:9" x14ac:dyDescent="0.2">
      <c r="A66" s="37" t="s">
        <v>86</v>
      </c>
      <c r="B66" s="37">
        <v>3</v>
      </c>
      <c r="D66" s="37">
        <v>5</v>
      </c>
      <c r="E66" s="37" t="s">
        <v>1</v>
      </c>
      <c r="H66" s="38">
        <v>-1.82</v>
      </c>
      <c r="I66" s="38">
        <v>-0.92310000000000003</v>
      </c>
    </row>
    <row r="67" spans="1:9" x14ac:dyDescent="0.2">
      <c r="A67" s="37" t="s">
        <v>86</v>
      </c>
      <c r="B67" s="37">
        <v>3</v>
      </c>
      <c r="D67" s="37">
        <v>5</v>
      </c>
      <c r="E67" s="37" t="s">
        <v>2</v>
      </c>
      <c r="H67" s="38">
        <v>0.12834000000000001</v>
      </c>
      <c r="I67" s="38">
        <v>6.5103999999999995E-2</v>
      </c>
    </row>
    <row r="68" spans="1:9" x14ac:dyDescent="0.2">
      <c r="A68" s="37" t="s">
        <v>86</v>
      </c>
      <c r="B68" s="37">
        <v>3</v>
      </c>
      <c r="D68" s="37">
        <v>4</v>
      </c>
      <c r="E68" s="37" t="s">
        <v>0</v>
      </c>
      <c r="H68" s="38">
        <v>0.87422</v>
      </c>
      <c r="I68" s="38">
        <v>0.44349</v>
      </c>
    </row>
    <row r="69" spans="1:9" x14ac:dyDescent="0.2">
      <c r="A69" s="37" t="s">
        <v>86</v>
      </c>
      <c r="B69" s="37">
        <v>3</v>
      </c>
      <c r="D69" s="37">
        <v>4</v>
      </c>
      <c r="E69" s="37" t="s">
        <v>1</v>
      </c>
      <c r="H69" s="38">
        <v>-1.532</v>
      </c>
      <c r="I69" s="38">
        <v>-0.77700000000000002</v>
      </c>
    </row>
    <row r="70" spans="1:9" x14ac:dyDescent="0.2">
      <c r="A70" s="37" t="s">
        <v>86</v>
      </c>
      <c r="B70" s="37">
        <v>3</v>
      </c>
      <c r="D70" s="37">
        <v>4</v>
      </c>
      <c r="E70" s="37" t="s">
        <v>2</v>
      </c>
      <c r="H70" s="38">
        <v>0.10811</v>
      </c>
      <c r="I70" s="38">
        <v>5.4844999999999998E-2</v>
      </c>
    </row>
    <row r="71" spans="1:9" x14ac:dyDescent="0.2">
      <c r="A71" s="37" t="s">
        <v>86</v>
      </c>
      <c r="B71" s="37">
        <v>3</v>
      </c>
      <c r="D71" s="37">
        <v>3</v>
      </c>
      <c r="E71" s="37" t="s">
        <v>0</v>
      </c>
      <c r="H71" s="38">
        <v>0.68228</v>
      </c>
      <c r="I71" s="38">
        <v>0.34611999999999998</v>
      </c>
    </row>
    <row r="72" spans="1:9" x14ac:dyDescent="0.2">
      <c r="A72" s="37" t="s">
        <v>86</v>
      </c>
      <c r="B72" s="37">
        <v>3</v>
      </c>
      <c r="D72" s="37">
        <v>3</v>
      </c>
      <c r="E72" s="37" t="s">
        <v>1</v>
      </c>
      <c r="H72" s="38">
        <v>-1.1919999999999999</v>
      </c>
      <c r="I72" s="38">
        <v>-0.60460000000000003</v>
      </c>
    </row>
    <row r="73" spans="1:9" x14ac:dyDescent="0.2">
      <c r="A73" s="37" t="s">
        <v>86</v>
      </c>
      <c r="B73" s="37">
        <v>3</v>
      </c>
      <c r="D73" s="37">
        <v>3</v>
      </c>
      <c r="E73" s="37" t="s">
        <v>2</v>
      </c>
      <c r="H73" s="38">
        <v>8.4204000000000001E-2</v>
      </c>
      <c r="I73" s="38">
        <v>4.2715999999999997E-2</v>
      </c>
    </row>
    <row r="74" spans="1:9" x14ac:dyDescent="0.2">
      <c r="A74" s="37" t="s">
        <v>86</v>
      </c>
      <c r="B74" s="37">
        <v>3</v>
      </c>
      <c r="D74" s="37">
        <v>2</v>
      </c>
      <c r="E74" s="37" t="s">
        <v>0</v>
      </c>
      <c r="H74" s="38">
        <v>0.45843</v>
      </c>
      <c r="I74" s="38">
        <v>0.23255999999999999</v>
      </c>
    </row>
    <row r="75" spans="1:9" x14ac:dyDescent="0.2">
      <c r="A75" s="37" t="s">
        <v>86</v>
      </c>
      <c r="B75" s="37">
        <v>3</v>
      </c>
      <c r="D75" s="37">
        <v>2</v>
      </c>
      <c r="E75" s="37" t="s">
        <v>1</v>
      </c>
      <c r="H75" s="38">
        <v>-0.79869999999999997</v>
      </c>
      <c r="I75" s="38">
        <v>-0.4052</v>
      </c>
    </row>
    <row r="76" spans="1:9" x14ac:dyDescent="0.2">
      <c r="A76" s="37" t="s">
        <v>86</v>
      </c>
      <c r="B76" s="37">
        <v>3</v>
      </c>
      <c r="D76" s="37">
        <v>2</v>
      </c>
      <c r="E76" s="37" t="s">
        <v>2</v>
      </c>
      <c r="H76" s="38">
        <v>5.6461999999999998E-2</v>
      </c>
      <c r="I76" s="38">
        <v>2.8642999999999998E-2</v>
      </c>
    </row>
    <row r="77" spans="1:9" x14ac:dyDescent="0.2">
      <c r="A77" s="37" t="s">
        <v>86</v>
      </c>
      <c r="B77" s="37">
        <v>3</v>
      </c>
      <c r="D77" s="37">
        <v>1</v>
      </c>
      <c r="E77" s="37" t="s">
        <v>0</v>
      </c>
      <c r="H77" s="38">
        <v>0.21748999999999999</v>
      </c>
      <c r="I77" s="38">
        <v>0.11033</v>
      </c>
    </row>
    <row r="78" spans="1:9" x14ac:dyDescent="0.2">
      <c r="A78" s="37" t="s">
        <v>86</v>
      </c>
      <c r="B78" s="37">
        <v>3</v>
      </c>
      <c r="D78" s="37">
        <v>1</v>
      </c>
      <c r="E78" s="37" t="s">
        <v>1</v>
      </c>
      <c r="H78" s="38">
        <v>-0.37819999999999998</v>
      </c>
      <c r="I78" s="38">
        <v>-0.19189999999999999</v>
      </c>
    </row>
    <row r="79" spans="1:9" x14ac:dyDescent="0.2">
      <c r="A79" s="37" t="s">
        <v>86</v>
      </c>
      <c r="B79" s="37">
        <v>3</v>
      </c>
      <c r="D79" s="37">
        <v>1</v>
      </c>
      <c r="E79" s="37" t="s">
        <v>2</v>
      </c>
      <c r="H79" s="38">
        <v>2.6727000000000001E-2</v>
      </c>
      <c r="I79" s="38">
        <v>1.3558000000000001E-2</v>
      </c>
    </row>
    <row r="80" spans="1:9" x14ac:dyDescent="0.2">
      <c r="A80" s="37" t="s">
        <v>86</v>
      </c>
      <c r="B80" s="37">
        <v>4</v>
      </c>
      <c r="E80" s="37" t="s">
        <v>89</v>
      </c>
      <c r="H80" s="37">
        <v>0.26929999999999998</v>
      </c>
      <c r="I80" s="37">
        <v>0.26929999999999998</v>
      </c>
    </row>
    <row r="81" spans="1:9" x14ac:dyDescent="0.2">
      <c r="A81" s="37" t="s">
        <v>86</v>
      </c>
      <c r="B81" s="37">
        <v>4</v>
      </c>
      <c r="E81" s="37" t="s">
        <v>90</v>
      </c>
      <c r="H81" s="37">
        <v>11.625</v>
      </c>
      <c r="I81" s="37">
        <v>0</v>
      </c>
    </row>
    <row r="82" spans="1:9" x14ac:dyDescent="0.2">
      <c r="A82" s="37" t="s">
        <v>86</v>
      </c>
      <c r="B82" s="37">
        <v>4</v>
      </c>
      <c r="C82" s="37">
        <v>0.26900000000000002</v>
      </c>
      <c r="D82" s="37">
        <v>6</v>
      </c>
      <c r="E82" s="37" t="s">
        <v>0</v>
      </c>
      <c r="H82" s="38">
        <v>-1.125</v>
      </c>
      <c r="I82" s="38">
        <v>-2.918E-3</v>
      </c>
    </row>
    <row r="83" spans="1:9" x14ac:dyDescent="0.2">
      <c r="A83" s="37" t="s">
        <v>86</v>
      </c>
      <c r="B83" s="37">
        <v>4</v>
      </c>
      <c r="D83" s="37">
        <v>6</v>
      </c>
      <c r="E83" s="37" t="s">
        <v>1</v>
      </c>
      <c r="H83" s="38">
        <v>-0.13489999999999999</v>
      </c>
      <c r="I83" s="38">
        <v>-3.4989999999999999E-4</v>
      </c>
    </row>
    <row r="84" spans="1:9" x14ac:dyDescent="0.2">
      <c r="A84" s="37" t="s">
        <v>86</v>
      </c>
      <c r="B84" s="37">
        <v>4</v>
      </c>
      <c r="D84" s="37">
        <v>6</v>
      </c>
      <c r="E84" s="37" t="s">
        <v>2</v>
      </c>
      <c r="H84" s="38">
        <v>9.1234000000000003E-3</v>
      </c>
      <c r="I84" s="38">
        <v>2.3668000000000001E-5</v>
      </c>
    </row>
    <row r="85" spans="1:9" x14ac:dyDescent="0.2">
      <c r="A85" s="37" t="s">
        <v>86</v>
      </c>
      <c r="B85" s="37">
        <v>4</v>
      </c>
      <c r="D85" s="37">
        <v>5</v>
      </c>
      <c r="E85" s="37" t="s">
        <v>0</v>
      </c>
      <c r="H85" s="38">
        <v>-0.31690000000000002</v>
      </c>
      <c r="I85" s="38">
        <v>-8.2200000000000003E-4</v>
      </c>
    </row>
    <row r="86" spans="1:9" x14ac:dyDescent="0.2">
      <c r="A86" s="37" t="s">
        <v>86</v>
      </c>
      <c r="B86" s="37">
        <v>4</v>
      </c>
      <c r="D86" s="37">
        <v>5</v>
      </c>
      <c r="E86" s="37" t="s">
        <v>1</v>
      </c>
      <c r="H86" s="38">
        <v>-3.1699999999999999E-2</v>
      </c>
      <c r="I86" s="38">
        <v>-8.2239999999999999E-5</v>
      </c>
    </row>
    <row r="87" spans="1:9" x14ac:dyDescent="0.2">
      <c r="A87" s="37" t="s">
        <v>86</v>
      </c>
      <c r="B87" s="37">
        <v>4</v>
      </c>
      <c r="D87" s="37">
        <v>5</v>
      </c>
      <c r="E87" s="37" t="s">
        <v>2</v>
      </c>
      <c r="H87" s="38">
        <v>2.1313E-3</v>
      </c>
      <c r="I87" s="38">
        <v>5.5289999999999999E-6</v>
      </c>
    </row>
    <row r="88" spans="1:9" x14ac:dyDescent="0.2">
      <c r="A88" s="37" t="s">
        <v>86</v>
      </c>
      <c r="B88" s="37">
        <v>4</v>
      </c>
      <c r="D88" s="37">
        <v>4</v>
      </c>
      <c r="E88" s="37" t="s">
        <v>0</v>
      </c>
      <c r="H88" s="38">
        <v>0.51681999999999995</v>
      </c>
      <c r="I88" s="38">
        <v>1.3407E-3</v>
      </c>
    </row>
    <row r="89" spans="1:9" x14ac:dyDescent="0.2">
      <c r="A89" s="37" t="s">
        <v>86</v>
      </c>
      <c r="B89" s="37">
        <v>4</v>
      </c>
      <c r="D89" s="37">
        <v>4</v>
      </c>
      <c r="E89" s="37" t="s">
        <v>1</v>
      </c>
      <c r="H89" s="38">
        <v>7.2954000000000005E-2</v>
      </c>
      <c r="I89" s="38">
        <v>1.8925999999999999E-4</v>
      </c>
    </row>
    <row r="90" spans="1:9" x14ac:dyDescent="0.2">
      <c r="A90" s="37" t="s">
        <v>86</v>
      </c>
      <c r="B90" s="37">
        <v>4</v>
      </c>
      <c r="D90" s="37">
        <v>4</v>
      </c>
      <c r="E90" s="37" t="s">
        <v>2</v>
      </c>
      <c r="H90" s="38">
        <v>-4.9490000000000003E-3</v>
      </c>
      <c r="I90" s="38">
        <v>-1.2840000000000001E-5</v>
      </c>
    </row>
    <row r="91" spans="1:9" x14ac:dyDescent="0.2">
      <c r="A91" s="37" t="s">
        <v>86</v>
      </c>
      <c r="B91" s="37">
        <v>4</v>
      </c>
      <c r="D91" s="37">
        <v>3</v>
      </c>
      <c r="E91" s="37" t="s">
        <v>0</v>
      </c>
      <c r="H91" s="38">
        <v>1.0145999999999999</v>
      </c>
      <c r="I91" s="38">
        <v>2.6319999999999998E-3</v>
      </c>
    </row>
    <row r="92" spans="1:9" x14ac:dyDescent="0.2">
      <c r="A92" s="37" t="s">
        <v>86</v>
      </c>
      <c r="B92" s="37">
        <v>4</v>
      </c>
      <c r="D92" s="37">
        <v>3</v>
      </c>
      <c r="E92" s="37" t="s">
        <v>1</v>
      </c>
      <c r="H92" s="38">
        <v>0.13602</v>
      </c>
      <c r="I92" s="38">
        <v>3.5285999999999998E-4</v>
      </c>
    </row>
    <row r="93" spans="1:9" x14ac:dyDescent="0.2">
      <c r="A93" s="37" t="s">
        <v>86</v>
      </c>
      <c r="B93" s="37">
        <v>4</v>
      </c>
      <c r="D93" s="37">
        <v>3</v>
      </c>
      <c r="E93" s="37" t="s">
        <v>2</v>
      </c>
      <c r="H93" s="38">
        <v>-9.195E-3</v>
      </c>
      <c r="I93" s="38">
        <v>-2.385E-5</v>
      </c>
    </row>
    <row r="94" spans="1:9" x14ac:dyDescent="0.2">
      <c r="A94" s="37" t="s">
        <v>86</v>
      </c>
      <c r="B94" s="37">
        <v>4</v>
      </c>
      <c r="D94" s="37">
        <v>2</v>
      </c>
      <c r="E94" s="37" t="s">
        <v>0</v>
      </c>
      <c r="H94" s="38">
        <v>1.0245</v>
      </c>
      <c r="I94" s="38">
        <v>2.6578000000000001E-3</v>
      </c>
    </row>
    <row r="95" spans="1:9" x14ac:dyDescent="0.2">
      <c r="A95" s="37" t="s">
        <v>86</v>
      </c>
      <c r="B95" s="37">
        <v>4</v>
      </c>
      <c r="D95" s="37">
        <v>2</v>
      </c>
      <c r="E95" s="37" t="s">
        <v>1</v>
      </c>
      <c r="H95" s="38">
        <v>0.13558999999999999</v>
      </c>
      <c r="I95" s="38">
        <v>3.5174000000000002E-4</v>
      </c>
    </row>
    <row r="96" spans="1:9" x14ac:dyDescent="0.2">
      <c r="A96" s="37" t="s">
        <v>86</v>
      </c>
      <c r="B96" s="37">
        <v>4</v>
      </c>
      <c r="D96" s="37">
        <v>2</v>
      </c>
      <c r="E96" s="37" t="s">
        <v>2</v>
      </c>
      <c r="H96" s="38">
        <v>-9.1450000000000004E-3</v>
      </c>
      <c r="I96" s="38">
        <v>-2.372E-5</v>
      </c>
    </row>
    <row r="97" spans="1:9" x14ac:dyDescent="0.2">
      <c r="A97" s="37" t="s">
        <v>86</v>
      </c>
      <c r="B97" s="37">
        <v>4</v>
      </c>
      <c r="D97" s="37">
        <v>1</v>
      </c>
      <c r="E97" s="37" t="s">
        <v>0</v>
      </c>
      <c r="H97" s="38">
        <v>0.57677999999999996</v>
      </c>
      <c r="I97" s="38">
        <v>1.4963000000000001E-3</v>
      </c>
    </row>
    <row r="98" spans="1:9" x14ac:dyDescent="0.2">
      <c r="A98" s="37" t="s">
        <v>86</v>
      </c>
      <c r="B98" s="37">
        <v>4</v>
      </c>
      <c r="D98" s="37">
        <v>1</v>
      </c>
      <c r="E98" s="37" t="s">
        <v>1</v>
      </c>
      <c r="H98" s="38">
        <v>7.5596999999999998E-2</v>
      </c>
      <c r="I98" s="38">
        <v>1.9610999999999999E-4</v>
      </c>
    </row>
    <row r="99" spans="1:9" x14ac:dyDescent="0.2">
      <c r="A99" s="37" t="s">
        <v>86</v>
      </c>
      <c r="B99" s="37">
        <v>4</v>
      </c>
      <c r="D99" s="37">
        <v>1</v>
      </c>
      <c r="E99" s="37" t="s">
        <v>2</v>
      </c>
      <c r="H99" s="38">
        <v>-5.0819999999999997E-3</v>
      </c>
      <c r="I99" s="38">
        <v>-1.3179999999999999E-5</v>
      </c>
    </row>
    <row r="100" spans="1:9" x14ac:dyDescent="0.2">
      <c r="A100" s="37" t="s">
        <v>86</v>
      </c>
      <c r="B100" s="37">
        <v>5</v>
      </c>
      <c r="E100" s="37" t="s">
        <v>89</v>
      </c>
      <c r="H100" s="37">
        <v>0.23769999999999999</v>
      </c>
      <c r="I100" s="37">
        <v>0.23769999999999999</v>
      </c>
    </row>
    <row r="101" spans="1:9" x14ac:dyDescent="0.2">
      <c r="A101" s="37" t="s">
        <v>86</v>
      </c>
      <c r="B101" s="37">
        <v>5</v>
      </c>
      <c r="E101" s="37" t="s">
        <v>90</v>
      </c>
      <c r="H101" s="37">
        <v>0</v>
      </c>
      <c r="I101" s="37">
        <v>10.276999999999999</v>
      </c>
    </row>
    <row r="102" spans="1:9" x14ac:dyDescent="0.2">
      <c r="A102" s="37" t="s">
        <v>86</v>
      </c>
      <c r="B102" s="37">
        <v>5</v>
      </c>
      <c r="C102" s="37">
        <v>0.23799999999999999</v>
      </c>
      <c r="D102" s="37">
        <v>6</v>
      </c>
      <c r="E102" s="37" t="s">
        <v>0</v>
      </c>
      <c r="H102" s="38">
        <v>-6.9190000000000007E-5</v>
      </c>
      <c r="I102" s="38">
        <v>1.7252E-2</v>
      </c>
    </row>
    <row r="103" spans="1:9" x14ac:dyDescent="0.2">
      <c r="A103" s="37" t="s">
        <v>86</v>
      </c>
      <c r="B103" s="37">
        <v>5</v>
      </c>
      <c r="D103" s="37">
        <v>6</v>
      </c>
      <c r="E103" s="37" t="s">
        <v>1</v>
      </c>
      <c r="H103" s="38">
        <v>3.637E-3</v>
      </c>
      <c r="I103" s="38">
        <v>-0.90680000000000005</v>
      </c>
    </row>
    <row r="104" spans="1:9" x14ac:dyDescent="0.2">
      <c r="A104" s="37" t="s">
        <v>86</v>
      </c>
      <c r="B104" s="37">
        <v>5</v>
      </c>
      <c r="D104" s="37">
        <v>6</v>
      </c>
      <c r="E104" s="37" t="s">
        <v>2</v>
      </c>
      <c r="H104" s="38">
        <v>-7.3830000000000003E-6</v>
      </c>
      <c r="I104" s="38">
        <v>1.8407E-3</v>
      </c>
    </row>
    <row r="105" spans="1:9" x14ac:dyDescent="0.2">
      <c r="A105" s="37" t="s">
        <v>86</v>
      </c>
      <c r="B105" s="37">
        <v>5</v>
      </c>
      <c r="D105" s="37">
        <v>5</v>
      </c>
      <c r="E105" s="37" t="s">
        <v>0</v>
      </c>
      <c r="H105" s="38">
        <v>-1.738E-5</v>
      </c>
      <c r="I105" s="38">
        <v>4.3319999999999999E-3</v>
      </c>
    </row>
    <row r="106" spans="1:9" x14ac:dyDescent="0.2">
      <c r="A106" s="37" t="s">
        <v>86</v>
      </c>
      <c r="B106" s="37">
        <v>5</v>
      </c>
      <c r="D106" s="37">
        <v>5</v>
      </c>
      <c r="E106" s="37" t="s">
        <v>1</v>
      </c>
      <c r="H106" s="38">
        <v>1.1902E-3</v>
      </c>
      <c r="I106" s="38">
        <v>-0.29670000000000002</v>
      </c>
    </row>
    <row r="107" spans="1:9" x14ac:dyDescent="0.2">
      <c r="A107" s="37" t="s">
        <v>86</v>
      </c>
      <c r="B107" s="37">
        <v>5</v>
      </c>
      <c r="D107" s="37">
        <v>5</v>
      </c>
      <c r="E107" s="37" t="s">
        <v>2</v>
      </c>
      <c r="H107" s="38">
        <v>-1.7910000000000001E-6</v>
      </c>
      <c r="I107" s="38">
        <v>4.4655999999999998E-4</v>
      </c>
    </row>
    <row r="108" spans="1:9" x14ac:dyDescent="0.2">
      <c r="A108" s="37" t="s">
        <v>86</v>
      </c>
      <c r="B108" s="37">
        <v>5</v>
      </c>
      <c r="D108" s="37">
        <v>4</v>
      </c>
      <c r="E108" s="37" t="s">
        <v>0</v>
      </c>
      <c r="H108" s="38">
        <v>3.9066000000000002E-5</v>
      </c>
      <c r="I108" s="38">
        <v>-9.7400000000000004E-3</v>
      </c>
    </row>
    <row r="109" spans="1:9" x14ac:dyDescent="0.2">
      <c r="A109" s="37" t="s">
        <v>86</v>
      </c>
      <c r="B109" s="37">
        <v>5</v>
      </c>
      <c r="D109" s="37">
        <v>4</v>
      </c>
      <c r="E109" s="37" t="s">
        <v>1</v>
      </c>
      <c r="H109" s="38">
        <v>-1.49E-3</v>
      </c>
      <c r="I109" s="38">
        <v>0.37141999999999997</v>
      </c>
    </row>
    <row r="110" spans="1:9" x14ac:dyDescent="0.2">
      <c r="A110" s="37" t="s">
        <v>86</v>
      </c>
      <c r="B110" s="37">
        <v>5</v>
      </c>
      <c r="D110" s="37">
        <v>4</v>
      </c>
      <c r="E110" s="37" t="s">
        <v>2</v>
      </c>
      <c r="H110" s="38">
        <v>4.3800999999999998E-6</v>
      </c>
      <c r="I110" s="38">
        <v>-1.0920000000000001E-3</v>
      </c>
    </row>
    <row r="111" spans="1:9" x14ac:dyDescent="0.2">
      <c r="A111" s="37" t="s">
        <v>86</v>
      </c>
      <c r="B111" s="37">
        <v>5</v>
      </c>
      <c r="D111" s="37">
        <v>3</v>
      </c>
      <c r="E111" s="37" t="s">
        <v>0</v>
      </c>
      <c r="H111" s="38">
        <v>7.8665999999999995E-5</v>
      </c>
      <c r="I111" s="38">
        <v>-1.9609999999999999E-2</v>
      </c>
    </row>
    <row r="112" spans="1:9" x14ac:dyDescent="0.2">
      <c r="A112" s="37" t="s">
        <v>86</v>
      </c>
      <c r="B112" s="37">
        <v>5</v>
      </c>
      <c r="D112" s="37">
        <v>3</v>
      </c>
      <c r="E112" s="37" t="s">
        <v>1</v>
      </c>
      <c r="H112" s="38">
        <v>-3.1930000000000001E-3</v>
      </c>
      <c r="I112" s="38">
        <v>0.79613</v>
      </c>
    </row>
    <row r="113" spans="1:9" x14ac:dyDescent="0.2">
      <c r="A113" s="37" t="s">
        <v>86</v>
      </c>
      <c r="B113" s="37">
        <v>5</v>
      </c>
      <c r="D113" s="37">
        <v>3</v>
      </c>
      <c r="E113" s="37" t="s">
        <v>2</v>
      </c>
      <c r="H113" s="38">
        <v>8.9083000000000008E-6</v>
      </c>
      <c r="I113" s="38">
        <v>-2.2209999999999999E-3</v>
      </c>
    </row>
    <row r="114" spans="1:9" x14ac:dyDescent="0.2">
      <c r="A114" s="37" t="s">
        <v>86</v>
      </c>
      <c r="B114" s="37">
        <v>5</v>
      </c>
      <c r="D114" s="37">
        <v>2</v>
      </c>
      <c r="E114" s="37" t="s">
        <v>0</v>
      </c>
      <c r="H114" s="38">
        <v>8.5032999999999997E-5</v>
      </c>
      <c r="I114" s="38">
        <v>-2.12E-2</v>
      </c>
    </row>
    <row r="115" spans="1:9" x14ac:dyDescent="0.2">
      <c r="A115" s="37" t="s">
        <v>86</v>
      </c>
      <c r="B115" s="37">
        <v>5</v>
      </c>
      <c r="D115" s="37">
        <v>2</v>
      </c>
      <c r="E115" s="37" t="s">
        <v>1</v>
      </c>
      <c r="H115" s="38">
        <v>-3.3990000000000001E-3</v>
      </c>
      <c r="I115" s="38">
        <v>0.84735000000000005</v>
      </c>
    </row>
    <row r="116" spans="1:9" x14ac:dyDescent="0.2">
      <c r="A116" s="37" t="s">
        <v>86</v>
      </c>
      <c r="B116" s="37">
        <v>5</v>
      </c>
      <c r="D116" s="37">
        <v>2</v>
      </c>
      <c r="E116" s="37" t="s">
        <v>2</v>
      </c>
      <c r="H116" s="38">
        <v>9.7733000000000001E-6</v>
      </c>
      <c r="I116" s="38">
        <v>-2.4369999999999999E-3</v>
      </c>
    </row>
    <row r="117" spans="1:9" x14ac:dyDescent="0.2">
      <c r="A117" s="37" t="s">
        <v>86</v>
      </c>
      <c r="B117" s="37">
        <v>5</v>
      </c>
      <c r="D117" s="37">
        <v>1</v>
      </c>
      <c r="E117" s="37" t="s">
        <v>0</v>
      </c>
      <c r="H117" s="38">
        <v>5.4415E-5</v>
      </c>
      <c r="I117" s="38">
        <v>-1.357E-2</v>
      </c>
    </row>
    <row r="118" spans="1:9" x14ac:dyDescent="0.2">
      <c r="A118" s="37" t="s">
        <v>86</v>
      </c>
      <c r="B118" s="37">
        <v>5</v>
      </c>
      <c r="D118" s="37">
        <v>1</v>
      </c>
      <c r="E118" s="37" t="s">
        <v>1</v>
      </c>
      <c r="H118" s="38">
        <v>-2.0609999999999999E-3</v>
      </c>
      <c r="I118" s="38">
        <v>0.51380999999999999</v>
      </c>
    </row>
    <row r="119" spans="1:9" x14ac:dyDescent="0.2">
      <c r="A119" s="37" t="s">
        <v>86</v>
      </c>
      <c r="B119" s="37">
        <v>5</v>
      </c>
      <c r="D119" s="37">
        <v>1</v>
      </c>
      <c r="E119" s="37" t="s">
        <v>2</v>
      </c>
      <c r="H119" s="38">
        <v>6.3779000000000004E-6</v>
      </c>
      <c r="I119" s="38">
        <v>-1.5900000000000001E-3</v>
      </c>
    </row>
    <row r="120" spans="1:9" x14ac:dyDescent="0.2">
      <c r="A120" s="37" t="s">
        <v>86</v>
      </c>
      <c r="B120" s="37">
        <v>6</v>
      </c>
      <c r="E120" s="37" t="s">
        <v>89</v>
      </c>
      <c r="H120" s="37">
        <v>0.2044</v>
      </c>
      <c r="I120" s="37">
        <v>0.2044</v>
      </c>
    </row>
    <row r="121" spans="1:9" x14ac:dyDescent="0.2">
      <c r="A121" s="37" t="s">
        <v>86</v>
      </c>
      <c r="B121" s="37">
        <v>6</v>
      </c>
      <c r="E121" s="37" t="s">
        <v>90</v>
      </c>
      <c r="H121" s="37">
        <v>4.7E-2</v>
      </c>
      <c r="I121" s="37">
        <v>4.0000000000000001E-3</v>
      </c>
    </row>
    <row r="122" spans="1:9" x14ac:dyDescent="0.2">
      <c r="A122" s="37" t="s">
        <v>86</v>
      </c>
      <c r="B122" s="37">
        <v>6</v>
      </c>
      <c r="C122" s="37">
        <v>0.20399999999999999</v>
      </c>
      <c r="D122" s="37">
        <v>6</v>
      </c>
      <c r="E122" s="37" t="s">
        <v>0</v>
      </c>
      <c r="H122" s="38">
        <v>-4.0509999999999997E-2</v>
      </c>
      <c r="I122" s="38">
        <v>-1.137E-2</v>
      </c>
    </row>
    <row r="123" spans="1:9" x14ac:dyDescent="0.2">
      <c r="A123" s="37" t="s">
        <v>86</v>
      </c>
      <c r="B123" s="37">
        <v>6</v>
      </c>
      <c r="D123" s="37">
        <v>6</v>
      </c>
      <c r="E123" s="37" t="s">
        <v>1</v>
      </c>
      <c r="H123" s="38">
        <v>7.2017999999999999E-2</v>
      </c>
      <c r="I123" s="38">
        <v>2.0206999999999999E-2</v>
      </c>
    </row>
    <row r="124" spans="1:9" x14ac:dyDescent="0.2">
      <c r="A124" s="37" t="s">
        <v>86</v>
      </c>
      <c r="B124" s="37">
        <v>6</v>
      </c>
      <c r="D124" s="37">
        <v>6</v>
      </c>
      <c r="E124" s="37" t="s">
        <v>2</v>
      </c>
      <c r="H124" s="38">
        <v>-5.0480000000000004E-3</v>
      </c>
      <c r="I124" s="38">
        <v>-1.4159999999999999E-3</v>
      </c>
    </row>
    <row r="125" spans="1:9" x14ac:dyDescent="0.2">
      <c r="A125" s="37" t="s">
        <v>86</v>
      </c>
      <c r="B125" s="37">
        <v>6</v>
      </c>
      <c r="D125" s="37">
        <v>5</v>
      </c>
      <c r="E125" s="37" t="s">
        <v>0</v>
      </c>
      <c r="H125" s="38">
        <v>-1.179E-2</v>
      </c>
      <c r="I125" s="38">
        <v>-3.3080000000000002E-3</v>
      </c>
    </row>
    <row r="126" spans="1:9" x14ac:dyDescent="0.2">
      <c r="A126" s="37" t="s">
        <v>86</v>
      </c>
      <c r="B126" s="37">
        <v>6</v>
      </c>
      <c r="D126" s="37">
        <v>5</v>
      </c>
      <c r="E126" s="37" t="s">
        <v>1</v>
      </c>
      <c r="H126" s="38">
        <v>2.0688999999999999E-2</v>
      </c>
      <c r="I126" s="38">
        <v>5.8050000000000003E-3</v>
      </c>
    </row>
    <row r="127" spans="1:9" x14ac:dyDescent="0.2">
      <c r="A127" s="37" t="s">
        <v>86</v>
      </c>
      <c r="B127" s="37">
        <v>6</v>
      </c>
      <c r="D127" s="37">
        <v>5</v>
      </c>
      <c r="E127" s="37" t="s">
        <v>2</v>
      </c>
      <c r="H127" s="38">
        <v>-1.4530000000000001E-3</v>
      </c>
      <c r="I127" s="38">
        <v>-4.0779999999999999E-4</v>
      </c>
    </row>
    <row r="128" spans="1:9" x14ac:dyDescent="0.2">
      <c r="A128" s="37" t="s">
        <v>86</v>
      </c>
      <c r="B128" s="37">
        <v>6</v>
      </c>
      <c r="D128" s="37">
        <v>4</v>
      </c>
      <c r="E128" s="37" t="s">
        <v>0</v>
      </c>
      <c r="H128" s="38">
        <v>1.8629E-2</v>
      </c>
      <c r="I128" s="38">
        <v>5.2269999999999999E-3</v>
      </c>
    </row>
    <row r="129" spans="1:9" x14ac:dyDescent="0.2">
      <c r="A129" s="37" t="s">
        <v>86</v>
      </c>
      <c r="B129" s="37">
        <v>6</v>
      </c>
      <c r="D129" s="37">
        <v>4</v>
      </c>
      <c r="E129" s="37" t="s">
        <v>1</v>
      </c>
      <c r="H129" s="38">
        <v>-3.3509999999999998E-2</v>
      </c>
      <c r="I129" s="38">
        <v>-9.4029999999999999E-3</v>
      </c>
    </row>
    <row r="130" spans="1:9" x14ac:dyDescent="0.2">
      <c r="A130" s="37" t="s">
        <v>86</v>
      </c>
      <c r="B130" s="37">
        <v>6</v>
      </c>
      <c r="D130" s="37">
        <v>4</v>
      </c>
      <c r="E130" s="37" t="s">
        <v>2</v>
      </c>
      <c r="H130" s="38">
        <v>2.3419000000000001E-3</v>
      </c>
      <c r="I130" s="38">
        <v>6.5709999999999998E-4</v>
      </c>
    </row>
    <row r="131" spans="1:9" x14ac:dyDescent="0.2">
      <c r="A131" s="37" t="s">
        <v>86</v>
      </c>
      <c r="B131" s="37">
        <v>6</v>
      </c>
      <c r="D131" s="37">
        <v>3</v>
      </c>
      <c r="E131" s="37" t="s">
        <v>0</v>
      </c>
      <c r="H131" s="38">
        <v>3.7074999999999997E-2</v>
      </c>
      <c r="I131" s="38">
        <v>1.0403000000000001E-2</v>
      </c>
    </row>
    <row r="132" spans="1:9" x14ac:dyDescent="0.2">
      <c r="A132" s="37" t="s">
        <v>86</v>
      </c>
      <c r="B132" s="37">
        <v>6</v>
      </c>
      <c r="D132" s="37">
        <v>3</v>
      </c>
      <c r="E132" s="37" t="s">
        <v>1</v>
      </c>
      <c r="H132" s="38">
        <v>-6.6479999999999997E-2</v>
      </c>
      <c r="I132" s="38">
        <v>-1.865E-2</v>
      </c>
    </row>
    <row r="133" spans="1:9" x14ac:dyDescent="0.2">
      <c r="A133" s="37" t="s">
        <v>86</v>
      </c>
      <c r="B133" s="37">
        <v>6</v>
      </c>
      <c r="D133" s="37">
        <v>3</v>
      </c>
      <c r="E133" s="37" t="s">
        <v>2</v>
      </c>
      <c r="H133" s="38">
        <v>4.6414999999999998E-3</v>
      </c>
      <c r="I133" s="38">
        <v>1.3022999999999999E-3</v>
      </c>
    </row>
    <row r="134" spans="1:9" x14ac:dyDescent="0.2">
      <c r="A134" s="37" t="s">
        <v>86</v>
      </c>
      <c r="B134" s="37">
        <v>6</v>
      </c>
      <c r="D134" s="37">
        <v>2</v>
      </c>
      <c r="E134" s="37" t="s">
        <v>0</v>
      </c>
      <c r="H134" s="38">
        <v>3.8482000000000002E-2</v>
      </c>
      <c r="I134" s="38">
        <v>1.0796999999999999E-2</v>
      </c>
    </row>
    <row r="135" spans="1:9" x14ac:dyDescent="0.2">
      <c r="A135" s="37" t="s">
        <v>86</v>
      </c>
      <c r="B135" s="37">
        <v>6</v>
      </c>
      <c r="D135" s="37">
        <v>2</v>
      </c>
      <c r="E135" s="37" t="s">
        <v>1</v>
      </c>
      <c r="H135" s="38">
        <v>-6.8970000000000004E-2</v>
      </c>
      <c r="I135" s="38">
        <v>-1.9349999999999999E-2</v>
      </c>
    </row>
    <row r="136" spans="1:9" x14ac:dyDescent="0.2">
      <c r="A136" s="37" t="s">
        <v>86</v>
      </c>
      <c r="B136" s="37">
        <v>6</v>
      </c>
      <c r="D136" s="37">
        <v>2</v>
      </c>
      <c r="E136" s="37" t="s">
        <v>2</v>
      </c>
      <c r="H136" s="38">
        <v>4.8091999999999996E-3</v>
      </c>
      <c r="I136" s="38">
        <v>1.3493999999999999E-3</v>
      </c>
    </row>
    <row r="137" spans="1:9" x14ac:dyDescent="0.2">
      <c r="A137" s="37" t="s">
        <v>86</v>
      </c>
      <c r="B137" s="37">
        <v>6</v>
      </c>
      <c r="D137" s="37">
        <v>1</v>
      </c>
      <c r="E137" s="37" t="s">
        <v>0</v>
      </c>
      <c r="H137" s="38">
        <v>2.2919999999999999E-2</v>
      </c>
      <c r="I137" s="38">
        <v>6.4308999999999998E-3</v>
      </c>
    </row>
    <row r="138" spans="1:9" x14ac:dyDescent="0.2">
      <c r="A138" s="37" t="s">
        <v>86</v>
      </c>
      <c r="B138" s="37">
        <v>6</v>
      </c>
      <c r="D138" s="37">
        <v>1</v>
      </c>
      <c r="E138" s="37" t="s">
        <v>1</v>
      </c>
      <c r="H138" s="38">
        <v>-4.1090000000000002E-2</v>
      </c>
      <c r="I138" s="38">
        <v>-1.153E-2</v>
      </c>
    </row>
    <row r="139" spans="1:9" x14ac:dyDescent="0.2">
      <c r="A139" s="37" t="s">
        <v>86</v>
      </c>
      <c r="B139" s="37">
        <v>6</v>
      </c>
      <c r="D139" s="37">
        <v>1</v>
      </c>
      <c r="E139" s="37" t="s">
        <v>2</v>
      </c>
      <c r="H139" s="38">
        <v>2.8587999999999999E-3</v>
      </c>
      <c r="I139" s="38">
        <v>8.0214000000000001E-4</v>
      </c>
    </row>
    <row r="140" spans="1:9" x14ac:dyDescent="0.2">
      <c r="A140" s="37" t="s">
        <v>86</v>
      </c>
      <c r="B140" s="37">
        <v>7</v>
      </c>
      <c r="E140" s="37" t="s">
        <v>89</v>
      </c>
      <c r="H140" s="37">
        <v>0.14199999999999999</v>
      </c>
      <c r="I140" s="37">
        <v>0.14199999999999999</v>
      </c>
    </row>
    <row r="141" spans="1:9" x14ac:dyDescent="0.2">
      <c r="A141" s="37" t="s">
        <v>86</v>
      </c>
      <c r="B141" s="37">
        <v>7</v>
      </c>
      <c r="E141" s="37" t="s">
        <v>90</v>
      </c>
      <c r="H141" s="37">
        <v>4.0780000000000003</v>
      </c>
      <c r="I141" s="37">
        <v>0</v>
      </c>
    </row>
    <row r="142" spans="1:9" x14ac:dyDescent="0.2">
      <c r="A142" s="37" t="s">
        <v>86</v>
      </c>
      <c r="B142" s="37">
        <v>7</v>
      </c>
      <c r="C142" s="37">
        <v>0.14199999999999999</v>
      </c>
      <c r="D142" s="37">
        <v>6</v>
      </c>
      <c r="E142" s="37" t="s">
        <v>0</v>
      </c>
      <c r="H142" s="38">
        <v>0.17546</v>
      </c>
      <c r="I142" s="38">
        <v>4.1237000000000001E-4</v>
      </c>
    </row>
    <row r="143" spans="1:9" x14ac:dyDescent="0.2">
      <c r="A143" s="37" t="s">
        <v>86</v>
      </c>
      <c r="B143" s="37">
        <v>7</v>
      </c>
      <c r="D143" s="37">
        <v>6</v>
      </c>
      <c r="E143" s="37" t="s">
        <v>1</v>
      </c>
      <c r="H143" s="38">
        <v>1.8814000000000001E-2</v>
      </c>
      <c r="I143" s="38">
        <v>4.4217E-5</v>
      </c>
    </row>
    <row r="144" spans="1:9" x14ac:dyDescent="0.2">
      <c r="A144" s="37" t="s">
        <v>86</v>
      </c>
      <c r="B144" s="37">
        <v>7</v>
      </c>
      <c r="D144" s="37">
        <v>6</v>
      </c>
      <c r="E144" s="37" t="s">
        <v>2</v>
      </c>
      <c r="H144" s="38">
        <v>-1.258E-3</v>
      </c>
      <c r="I144" s="38">
        <v>-2.9560000000000002E-6</v>
      </c>
    </row>
    <row r="145" spans="1:9" x14ac:dyDescent="0.2">
      <c r="A145" s="37" t="s">
        <v>86</v>
      </c>
      <c r="B145" s="37">
        <v>7</v>
      </c>
      <c r="D145" s="37">
        <v>5</v>
      </c>
      <c r="E145" s="37" t="s">
        <v>0</v>
      </c>
      <c r="H145" s="38">
        <v>-0.11310000000000001</v>
      </c>
      <c r="I145" s="38">
        <v>-2.6580000000000001E-4</v>
      </c>
    </row>
    <row r="146" spans="1:9" x14ac:dyDescent="0.2">
      <c r="A146" s="37" t="s">
        <v>86</v>
      </c>
      <c r="B146" s="37">
        <v>7</v>
      </c>
      <c r="D146" s="37">
        <v>5</v>
      </c>
      <c r="E146" s="37" t="s">
        <v>1</v>
      </c>
      <c r="H146" s="38">
        <v>-1.375E-2</v>
      </c>
      <c r="I146" s="38">
        <v>-3.2320000000000002E-5</v>
      </c>
    </row>
    <row r="147" spans="1:9" x14ac:dyDescent="0.2">
      <c r="A147" s="37" t="s">
        <v>86</v>
      </c>
      <c r="B147" s="37">
        <v>7</v>
      </c>
      <c r="D147" s="37">
        <v>5</v>
      </c>
      <c r="E147" s="37" t="s">
        <v>2</v>
      </c>
      <c r="H147" s="38">
        <v>9.2637000000000004E-4</v>
      </c>
      <c r="I147" s="38">
        <v>2.1770999999999999E-6</v>
      </c>
    </row>
    <row r="148" spans="1:9" x14ac:dyDescent="0.2">
      <c r="A148" s="37" t="s">
        <v>86</v>
      </c>
      <c r="B148" s="37">
        <v>7</v>
      </c>
      <c r="D148" s="37">
        <v>4</v>
      </c>
      <c r="E148" s="37" t="s">
        <v>0</v>
      </c>
      <c r="H148" s="38">
        <v>-0.2235</v>
      </c>
      <c r="I148" s="38">
        <v>-5.2539999999999998E-4</v>
      </c>
    </row>
    <row r="149" spans="1:9" x14ac:dyDescent="0.2">
      <c r="A149" s="37" t="s">
        <v>86</v>
      </c>
      <c r="B149" s="37">
        <v>7</v>
      </c>
      <c r="D149" s="37">
        <v>4</v>
      </c>
      <c r="E149" s="37" t="s">
        <v>1</v>
      </c>
      <c r="H149" s="38">
        <v>-2.5399999999999999E-2</v>
      </c>
      <c r="I149" s="38">
        <v>-5.9689999999999999E-5</v>
      </c>
    </row>
    <row r="150" spans="1:9" x14ac:dyDescent="0.2">
      <c r="A150" s="37" t="s">
        <v>86</v>
      </c>
      <c r="B150" s="37">
        <v>7</v>
      </c>
      <c r="D150" s="37">
        <v>4</v>
      </c>
      <c r="E150" s="37" t="s">
        <v>2</v>
      </c>
      <c r="H150" s="38">
        <v>1.6997E-3</v>
      </c>
      <c r="I150" s="38">
        <v>3.9945999999999998E-6</v>
      </c>
    </row>
    <row r="151" spans="1:9" x14ac:dyDescent="0.2">
      <c r="A151" s="37" t="s">
        <v>86</v>
      </c>
      <c r="B151" s="37">
        <v>7</v>
      </c>
      <c r="D151" s="37">
        <v>3</v>
      </c>
      <c r="E151" s="37" t="s">
        <v>0</v>
      </c>
      <c r="H151" s="38">
        <v>-3.8030000000000001E-2</v>
      </c>
      <c r="I151" s="38">
        <v>-8.9370000000000007E-5</v>
      </c>
    </row>
    <row r="152" spans="1:9" x14ac:dyDescent="0.2">
      <c r="A152" s="37" t="s">
        <v>86</v>
      </c>
      <c r="B152" s="37">
        <v>7</v>
      </c>
      <c r="D152" s="37">
        <v>3</v>
      </c>
      <c r="E152" s="37" t="s">
        <v>1</v>
      </c>
      <c r="H152" s="38">
        <v>-3.6740000000000002E-3</v>
      </c>
      <c r="I152" s="38">
        <v>-8.6340000000000007E-6</v>
      </c>
    </row>
    <row r="153" spans="1:9" x14ac:dyDescent="0.2">
      <c r="A153" s="37" t="s">
        <v>86</v>
      </c>
      <c r="B153" s="37">
        <v>7</v>
      </c>
      <c r="D153" s="37">
        <v>3</v>
      </c>
      <c r="E153" s="37" t="s">
        <v>2</v>
      </c>
      <c r="H153" s="38">
        <v>2.3614999999999999E-4</v>
      </c>
      <c r="I153" s="38">
        <v>5.5499000000000002E-7</v>
      </c>
    </row>
    <row r="154" spans="1:9" x14ac:dyDescent="0.2">
      <c r="A154" s="37" t="s">
        <v>86</v>
      </c>
      <c r="B154" s="37">
        <v>7</v>
      </c>
      <c r="D154" s="37">
        <v>2</v>
      </c>
      <c r="E154" s="37" t="s">
        <v>0</v>
      </c>
      <c r="H154" s="38">
        <v>0.19861999999999999</v>
      </c>
      <c r="I154" s="38">
        <v>4.6680000000000002E-4</v>
      </c>
    </row>
    <row r="155" spans="1:9" x14ac:dyDescent="0.2">
      <c r="A155" s="37" t="s">
        <v>86</v>
      </c>
      <c r="B155" s="37">
        <v>7</v>
      </c>
      <c r="D155" s="37">
        <v>2</v>
      </c>
      <c r="E155" s="37" t="s">
        <v>1</v>
      </c>
      <c r="H155" s="38">
        <v>2.3448E-2</v>
      </c>
      <c r="I155" s="38">
        <v>5.5105999999999997E-5</v>
      </c>
    </row>
    <row r="156" spans="1:9" x14ac:dyDescent="0.2">
      <c r="A156" s="37" t="s">
        <v>86</v>
      </c>
      <c r="B156" s="37">
        <v>7</v>
      </c>
      <c r="D156" s="37">
        <v>2</v>
      </c>
      <c r="E156" s="37" t="s">
        <v>2</v>
      </c>
      <c r="H156" s="38">
        <v>-1.5790000000000001E-3</v>
      </c>
      <c r="I156" s="38">
        <v>-3.7110000000000001E-6</v>
      </c>
    </row>
    <row r="157" spans="1:9" x14ac:dyDescent="0.2">
      <c r="A157" s="37" t="s">
        <v>86</v>
      </c>
      <c r="B157" s="37">
        <v>7</v>
      </c>
      <c r="D157" s="37">
        <v>1</v>
      </c>
      <c r="E157" s="37" t="s">
        <v>0</v>
      </c>
      <c r="H157" s="38">
        <v>0.19933999999999999</v>
      </c>
      <c r="I157" s="38">
        <v>4.6848000000000001E-4</v>
      </c>
    </row>
    <row r="158" spans="1:9" x14ac:dyDescent="0.2">
      <c r="A158" s="37" t="s">
        <v>86</v>
      </c>
      <c r="B158" s="37">
        <v>7</v>
      </c>
      <c r="D158" s="37">
        <v>1</v>
      </c>
      <c r="E158" s="37" t="s">
        <v>1</v>
      </c>
      <c r="H158" s="38">
        <v>2.2904999999999998E-2</v>
      </c>
      <c r="I158" s="38">
        <v>5.3831E-5</v>
      </c>
    </row>
    <row r="159" spans="1:9" x14ac:dyDescent="0.2">
      <c r="A159" s="37" t="s">
        <v>86</v>
      </c>
      <c r="B159" s="37">
        <v>7</v>
      </c>
      <c r="D159" s="37">
        <v>1</v>
      </c>
      <c r="E159" s="37" t="s">
        <v>2</v>
      </c>
      <c r="H159" s="38">
        <v>-1.534E-3</v>
      </c>
      <c r="I159" s="38">
        <v>-3.6049999999999998E-6</v>
      </c>
    </row>
    <row r="160" spans="1:9" x14ac:dyDescent="0.2">
      <c r="A160" s="37" t="s">
        <v>86</v>
      </c>
      <c r="B160" s="37">
        <v>8</v>
      </c>
      <c r="E160" s="37" t="s">
        <v>89</v>
      </c>
      <c r="H160" s="37">
        <v>0.13189999999999999</v>
      </c>
      <c r="I160" s="37">
        <v>0.13189999999999999</v>
      </c>
    </row>
    <row r="161" spans="1:9" x14ac:dyDescent="0.2">
      <c r="A161" s="37" t="s">
        <v>86</v>
      </c>
      <c r="B161" s="37">
        <v>8</v>
      </c>
      <c r="E161" s="37" t="s">
        <v>90</v>
      </c>
      <c r="H161" s="37">
        <v>0</v>
      </c>
      <c r="I161" s="37">
        <v>3.56</v>
      </c>
    </row>
    <row r="162" spans="1:9" x14ac:dyDescent="0.2">
      <c r="A162" s="37" t="s">
        <v>86</v>
      </c>
      <c r="B162" s="37">
        <v>8</v>
      </c>
      <c r="C162" s="37">
        <v>0.13200000000000001</v>
      </c>
      <c r="D162" s="37">
        <v>6</v>
      </c>
      <c r="E162" s="37" t="s">
        <v>0</v>
      </c>
      <c r="H162" s="38">
        <v>1.114E-5</v>
      </c>
      <c r="I162" s="38">
        <v>-2.7799999999999999E-3</v>
      </c>
    </row>
    <row r="163" spans="1:9" x14ac:dyDescent="0.2">
      <c r="A163" s="37" t="s">
        <v>86</v>
      </c>
      <c r="B163" s="37">
        <v>8</v>
      </c>
      <c r="D163" s="37">
        <v>6</v>
      </c>
      <c r="E163" s="37" t="s">
        <v>1</v>
      </c>
      <c r="H163" s="38">
        <v>-6.5370000000000001E-4</v>
      </c>
      <c r="I163" s="38">
        <v>0.16314999999999999</v>
      </c>
    </row>
    <row r="164" spans="1:9" x14ac:dyDescent="0.2">
      <c r="A164" s="37" t="s">
        <v>86</v>
      </c>
      <c r="B164" s="37">
        <v>8</v>
      </c>
      <c r="D164" s="37">
        <v>6</v>
      </c>
      <c r="E164" s="37" t="s">
        <v>2</v>
      </c>
      <c r="H164" s="38">
        <v>1.1565000000000001E-6</v>
      </c>
      <c r="I164" s="38">
        <v>-2.8860000000000002E-4</v>
      </c>
    </row>
    <row r="165" spans="1:9" x14ac:dyDescent="0.2">
      <c r="A165" s="37" t="s">
        <v>86</v>
      </c>
      <c r="B165" s="37">
        <v>8</v>
      </c>
      <c r="D165" s="37">
        <v>5</v>
      </c>
      <c r="E165" s="37" t="s">
        <v>0</v>
      </c>
      <c r="H165" s="38">
        <v>-7.3529999999999997E-6</v>
      </c>
      <c r="I165" s="38">
        <v>1.8351000000000001E-3</v>
      </c>
    </row>
    <row r="166" spans="1:9" x14ac:dyDescent="0.2">
      <c r="A166" s="37" t="s">
        <v>86</v>
      </c>
      <c r="B166" s="37">
        <v>8</v>
      </c>
      <c r="D166" s="37">
        <v>5</v>
      </c>
      <c r="E166" s="37" t="s">
        <v>1</v>
      </c>
      <c r="H166" s="38">
        <v>3.8209000000000002E-4</v>
      </c>
      <c r="I166" s="38">
        <v>-9.536E-2</v>
      </c>
    </row>
    <row r="167" spans="1:9" x14ac:dyDescent="0.2">
      <c r="A167" s="37" t="s">
        <v>86</v>
      </c>
      <c r="B167" s="37">
        <v>8</v>
      </c>
      <c r="D167" s="37">
        <v>5</v>
      </c>
      <c r="E167" s="37" t="s">
        <v>2</v>
      </c>
      <c r="H167" s="38">
        <v>-7.6850000000000003E-7</v>
      </c>
      <c r="I167" s="38">
        <v>1.9179000000000001E-4</v>
      </c>
    </row>
    <row r="168" spans="1:9" x14ac:dyDescent="0.2">
      <c r="A168" s="37" t="s">
        <v>86</v>
      </c>
      <c r="B168" s="37">
        <v>8</v>
      </c>
      <c r="D168" s="37">
        <v>4</v>
      </c>
      <c r="E168" s="37" t="s">
        <v>0</v>
      </c>
      <c r="H168" s="38">
        <v>-1.6529999999999999E-5</v>
      </c>
      <c r="I168" s="38">
        <v>4.1256000000000001E-3</v>
      </c>
    </row>
    <row r="169" spans="1:9" x14ac:dyDescent="0.2">
      <c r="A169" s="37" t="s">
        <v>86</v>
      </c>
      <c r="B169" s="37">
        <v>8</v>
      </c>
      <c r="D169" s="37">
        <v>4</v>
      </c>
      <c r="E169" s="37" t="s">
        <v>1</v>
      </c>
      <c r="H169" s="38">
        <v>8.4037999999999995E-4</v>
      </c>
      <c r="I169" s="38">
        <v>-0.2097</v>
      </c>
    </row>
    <row r="170" spans="1:9" x14ac:dyDescent="0.2">
      <c r="A170" s="37" t="s">
        <v>86</v>
      </c>
      <c r="B170" s="37">
        <v>8</v>
      </c>
      <c r="D170" s="37">
        <v>4</v>
      </c>
      <c r="E170" s="37" t="s">
        <v>2</v>
      </c>
      <c r="H170" s="38">
        <v>-1.7910000000000001E-6</v>
      </c>
      <c r="I170" s="38">
        <v>4.4692000000000001E-4</v>
      </c>
    </row>
    <row r="171" spans="1:9" x14ac:dyDescent="0.2">
      <c r="A171" s="37" t="s">
        <v>86</v>
      </c>
      <c r="B171" s="37">
        <v>8</v>
      </c>
      <c r="D171" s="37">
        <v>3</v>
      </c>
      <c r="E171" s="37" t="s">
        <v>0</v>
      </c>
      <c r="H171" s="38">
        <v>-6.2280000000000003E-6</v>
      </c>
      <c r="I171" s="38">
        <v>1.5544000000000001E-3</v>
      </c>
    </row>
    <row r="172" spans="1:9" x14ac:dyDescent="0.2">
      <c r="A172" s="37" t="s">
        <v>86</v>
      </c>
      <c r="B172" s="37">
        <v>8</v>
      </c>
      <c r="D172" s="37">
        <v>3</v>
      </c>
      <c r="E172" s="37" t="s">
        <v>1</v>
      </c>
      <c r="H172" s="38">
        <v>2.0814999999999999E-4</v>
      </c>
      <c r="I172" s="38">
        <v>-5.1950000000000003E-2</v>
      </c>
    </row>
    <row r="173" spans="1:9" x14ac:dyDescent="0.2">
      <c r="A173" s="37" t="s">
        <v>86</v>
      </c>
      <c r="B173" s="37">
        <v>8</v>
      </c>
      <c r="D173" s="37">
        <v>3</v>
      </c>
      <c r="E173" s="37" t="s">
        <v>2</v>
      </c>
      <c r="H173" s="38">
        <v>-7.6450000000000005E-7</v>
      </c>
      <c r="I173" s="38">
        <v>1.9079000000000001E-4</v>
      </c>
    </row>
    <row r="174" spans="1:9" x14ac:dyDescent="0.2">
      <c r="A174" s="37" t="s">
        <v>86</v>
      </c>
      <c r="B174" s="37">
        <v>8</v>
      </c>
      <c r="D174" s="37">
        <v>2</v>
      </c>
      <c r="E174" s="37" t="s">
        <v>0</v>
      </c>
      <c r="H174" s="38">
        <v>1.0951999999999999E-5</v>
      </c>
      <c r="I174" s="38">
        <v>-2.7330000000000002E-3</v>
      </c>
    </row>
    <row r="175" spans="1:9" x14ac:dyDescent="0.2">
      <c r="A175" s="37" t="s">
        <v>86</v>
      </c>
      <c r="B175" s="37">
        <v>8</v>
      </c>
      <c r="D175" s="37">
        <v>2</v>
      </c>
      <c r="E175" s="37" t="s">
        <v>1</v>
      </c>
      <c r="H175" s="38">
        <v>-6.8499999999999995E-4</v>
      </c>
      <c r="I175" s="38">
        <v>0.17094999999999999</v>
      </c>
    </row>
    <row r="176" spans="1:9" x14ac:dyDescent="0.2">
      <c r="A176" s="37" t="s">
        <v>86</v>
      </c>
      <c r="B176" s="37">
        <v>8</v>
      </c>
      <c r="D176" s="37">
        <v>2</v>
      </c>
      <c r="E176" s="37" t="s">
        <v>2</v>
      </c>
      <c r="H176" s="38">
        <v>1.1038999999999999E-6</v>
      </c>
      <c r="I176" s="38">
        <v>-2.7549999999999997E-4</v>
      </c>
    </row>
    <row r="177" spans="1:9" x14ac:dyDescent="0.2">
      <c r="A177" s="37" t="s">
        <v>86</v>
      </c>
      <c r="B177" s="37">
        <v>8</v>
      </c>
      <c r="D177" s="37">
        <v>1</v>
      </c>
      <c r="E177" s="37" t="s">
        <v>0</v>
      </c>
      <c r="H177" s="38">
        <v>1.4199000000000001E-5</v>
      </c>
      <c r="I177" s="38">
        <v>-3.5439999999999998E-3</v>
      </c>
    </row>
    <row r="178" spans="1:9" x14ac:dyDescent="0.2">
      <c r="A178" s="37" t="s">
        <v>86</v>
      </c>
      <c r="B178" s="37">
        <v>8</v>
      </c>
      <c r="D178" s="37">
        <v>1</v>
      </c>
      <c r="E178" s="37" t="s">
        <v>1</v>
      </c>
      <c r="H178" s="38">
        <v>-7.6159999999999997E-4</v>
      </c>
      <c r="I178" s="38">
        <v>0.19006000000000001</v>
      </c>
    </row>
    <row r="179" spans="1:9" x14ac:dyDescent="0.2">
      <c r="A179" s="37" t="s">
        <v>86</v>
      </c>
      <c r="B179" s="37">
        <v>8</v>
      </c>
      <c r="D179" s="37">
        <v>1</v>
      </c>
      <c r="E179" s="37" t="s">
        <v>2</v>
      </c>
      <c r="H179" s="38">
        <v>1.5401000000000001E-6</v>
      </c>
      <c r="I179" s="38">
        <v>-3.8440000000000002E-4</v>
      </c>
    </row>
    <row r="180" spans="1:9" x14ac:dyDescent="0.2">
      <c r="A180" s="37" t="s">
        <v>86</v>
      </c>
      <c r="B180" s="37">
        <v>9</v>
      </c>
      <c r="E180" s="37" t="s">
        <v>89</v>
      </c>
      <c r="H180" s="37">
        <v>0.1119</v>
      </c>
      <c r="I180" s="37">
        <v>0.1119</v>
      </c>
    </row>
    <row r="181" spans="1:9" x14ac:dyDescent="0.2">
      <c r="A181" s="37" t="s">
        <v>86</v>
      </c>
      <c r="B181" s="37">
        <v>9</v>
      </c>
      <c r="E181" s="37" t="s">
        <v>90</v>
      </c>
      <c r="H181" s="37">
        <v>1.4E-2</v>
      </c>
      <c r="I181" s="37">
        <v>1E-3</v>
      </c>
    </row>
    <row r="182" spans="1:9" x14ac:dyDescent="0.2">
      <c r="A182" s="37" t="s">
        <v>86</v>
      </c>
      <c r="B182" s="37">
        <v>9</v>
      </c>
      <c r="C182" s="37">
        <v>0.112</v>
      </c>
      <c r="D182" s="37">
        <v>6</v>
      </c>
      <c r="E182" s="37" t="s">
        <v>0</v>
      </c>
      <c r="H182" s="38">
        <v>6.8164000000000002E-3</v>
      </c>
      <c r="I182" s="38">
        <v>2.1132E-3</v>
      </c>
    </row>
    <row r="183" spans="1:9" x14ac:dyDescent="0.2">
      <c r="A183" s="37" t="s">
        <v>86</v>
      </c>
      <c r="B183" s="37">
        <v>9</v>
      </c>
      <c r="D183" s="37">
        <v>6</v>
      </c>
      <c r="E183" s="37" t="s">
        <v>1</v>
      </c>
      <c r="H183" s="38">
        <v>-1.2290000000000001E-2</v>
      </c>
      <c r="I183" s="38">
        <v>-3.8110000000000002E-3</v>
      </c>
    </row>
    <row r="184" spans="1:9" x14ac:dyDescent="0.2">
      <c r="A184" s="37" t="s">
        <v>86</v>
      </c>
      <c r="B184" s="37">
        <v>9</v>
      </c>
      <c r="D184" s="37">
        <v>6</v>
      </c>
      <c r="E184" s="37" t="s">
        <v>2</v>
      </c>
      <c r="H184" s="38">
        <v>8.5764999999999995E-4</v>
      </c>
      <c r="I184" s="38">
        <v>2.6588000000000002E-4</v>
      </c>
    </row>
    <row r="185" spans="1:9" x14ac:dyDescent="0.2">
      <c r="A185" s="37" t="s">
        <v>86</v>
      </c>
      <c r="B185" s="37">
        <v>9</v>
      </c>
      <c r="D185" s="37">
        <v>5</v>
      </c>
      <c r="E185" s="37" t="s">
        <v>0</v>
      </c>
      <c r="H185" s="38">
        <v>-4.6950000000000004E-3</v>
      </c>
      <c r="I185" s="38">
        <v>-1.4549999999999999E-3</v>
      </c>
    </row>
    <row r="186" spans="1:9" x14ac:dyDescent="0.2">
      <c r="A186" s="37" t="s">
        <v>86</v>
      </c>
      <c r="B186" s="37">
        <v>9</v>
      </c>
      <c r="D186" s="37">
        <v>5</v>
      </c>
      <c r="E186" s="37" t="s">
        <v>1</v>
      </c>
      <c r="H186" s="38">
        <v>8.5550000000000001E-3</v>
      </c>
      <c r="I186" s="38">
        <v>2.6521000000000001E-3</v>
      </c>
    </row>
    <row r="187" spans="1:9" x14ac:dyDescent="0.2">
      <c r="A187" s="37" t="s">
        <v>86</v>
      </c>
      <c r="B187" s="37">
        <v>9</v>
      </c>
      <c r="D187" s="37">
        <v>5</v>
      </c>
      <c r="E187" s="37" t="s">
        <v>2</v>
      </c>
      <c r="H187" s="38">
        <v>-5.9599999999999996E-4</v>
      </c>
      <c r="I187" s="38">
        <v>-1.8479999999999999E-4</v>
      </c>
    </row>
    <row r="188" spans="1:9" x14ac:dyDescent="0.2">
      <c r="A188" s="37" t="s">
        <v>86</v>
      </c>
      <c r="B188" s="37">
        <v>9</v>
      </c>
      <c r="D188" s="37">
        <v>4</v>
      </c>
      <c r="E188" s="37" t="s">
        <v>0</v>
      </c>
      <c r="H188" s="38">
        <v>-9.3650000000000001E-3</v>
      </c>
      <c r="I188" s="38">
        <v>-2.9030000000000002E-3</v>
      </c>
    </row>
    <row r="189" spans="1:9" x14ac:dyDescent="0.2">
      <c r="A189" s="37" t="s">
        <v>86</v>
      </c>
      <c r="B189" s="37">
        <v>9</v>
      </c>
      <c r="D189" s="37">
        <v>4</v>
      </c>
      <c r="E189" s="37" t="s">
        <v>1</v>
      </c>
      <c r="H189" s="38">
        <v>1.6965000000000001E-2</v>
      </c>
      <c r="I189" s="38">
        <v>5.2592999999999997E-3</v>
      </c>
    </row>
    <row r="190" spans="1:9" x14ac:dyDescent="0.2">
      <c r="A190" s="37" t="s">
        <v>86</v>
      </c>
      <c r="B190" s="37">
        <v>9</v>
      </c>
      <c r="D190" s="37">
        <v>4</v>
      </c>
      <c r="E190" s="37" t="s">
        <v>2</v>
      </c>
      <c r="H190" s="38">
        <v>-1.181E-3</v>
      </c>
      <c r="I190" s="38">
        <v>-3.6600000000000001E-4</v>
      </c>
    </row>
    <row r="191" spans="1:9" x14ac:dyDescent="0.2">
      <c r="A191" s="37" t="s">
        <v>86</v>
      </c>
      <c r="B191" s="37">
        <v>9</v>
      </c>
      <c r="D191" s="37">
        <v>3</v>
      </c>
      <c r="E191" s="37" t="s">
        <v>0</v>
      </c>
      <c r="H191" s="38">
        <v>-1.9680000000000001E-3</v>
      </c>
      <c r="I191" s="38">
        <v>-6.0999999999999997E-4</v>
      </c>
    </row>
    <row r="192" spans="1:9" x14ac:dyDescent="0.2">
      <c r="A192" s="37" t="s">
        <v>86</v>
      </c>
      <c r="B192" s="37">
        <v>9</v>
      </c>
      <c r="D192" s="37">
        <v>3</v>
      </c>
      <c r="E192" s="37" t="s">
        <v>1</v>
      </c>
      <c r="H192" s="38">
        <v>3.5599999999999998E-3</v>
      </c>
      <c r="I192" s="38">
        <v>1.1035999999999999E-3</v>
      </c>
    </row>
    <row r="193" spans="1:10" x14ac:dyDescent="0.2">
      <c r="A193" s="37" t="s">
        <v>86</v>
      </c>
      <c r="B193" s="37">
        <v>9</v>
      </c>
      <c r="D193" s="37">
        <v>3</v>
      </c>
      <c r="E193" s="37" t="s">
        <v>2</v>
      </c>
      <c r="H193" s="38">
        <v>-2.4479999999999999E-4</v>
      </c>
      <c r="I193" s="38">
        <v>-7.5900000000000002E-5</v>
      </c>
    </row>
    <row r="194" spans="1:10" x14ac:dyDescent="0.2">
      <c r="A194" s="37" t="s">
        <v>86</v>
      </c>
      <c r="B194" s="37">
        <v>9</v>
      </c>
      <c r="D194" s="37">
        <v>2</v>
      </c>
      <c r="E194" s="37" t="s">
        <v>0</v>
      </c>
      <c r="H194" s="38">
        <v>7.9185999999999996E-3</v>
      </c>
      <c r="I194" s="38">
        <v>2.4548999999999999E-3</v>
      </c>
    </row>
    <row r="195" spans="1:10" x14ac:dyDescent="0.2">
      <c r="A195" s="37" t="s">
        <v>86</v>
      </c>
      <c r="B195" s="37">
        <v>9</v>
      </c>
      <c r="D195" s="37">
        <v>2</v>
      </c>
      <c r="E195" s="37" t="s">
        <v>1</v>
      </c>
      <c r="H195" s="38">
        <v>-1.434E-2</v>
      </c>
      <c r="I195" s="38">
        <v>-4.4470000000000004E-3</v>
      </c>
    </row>
    <row r="196" spans="1:10" x14ac:dyDescent="0.2">
      <c r="A196" s="37" t="s">
        <v>86</v>
      </c>
      <c r="B196" s="37">
        <v>9</v>
      </c>
      <c r="D196" s="37">
        <v>2</v>
      </c>
      <c r="E196" s="37" t="s">
        <v>2</v>
      </c>
      <c r="H196" s="38">
        <v>9.995099999999999E-4</v>
      </c>
      <c r="I196" s="38">
        <v>3.0986000000000002E-4</v>
      </c>
    </row>
    <row r="197" spans="1:10" x14ac:dyDescent="0.2">
      <c r="A197" s="37" t="s">
        <v>86</v>
      </c>
      <c r="B197" s="37">
        <v>9</v>
      </c>
      <c r="D197" s="37">
        <v>1</v>
      </c>
      <c r="E197" s="37" t="s">
        <v>0</v>
      </c>
      <c r="H197" s="38">
        <v>8.5273999999999992E-3</v>
      </c>
      <c r="I197" s="38">
        <v>2.6435999999999999E-3</v>
      </c>
    </row>
    <row r="198" spans="1:10" x14ac:dyDescent="0.2">
      <c r="A198" s="37" t="s">
        <v>86</v>
      </c>
      <c r="B198" s="37">
        <v>9</v>
      </c>
      <c r="D198" s="37">
        <v>1</v>
      </c>
      <c r="E198" s="37" t="s">
        <v>1</v>
      </c>
      <c r="H198" s="38">
        <v>-1.5429999999999999E-2</v>
      </c>
      <c r="I198" s="38">
        <v>-4.7840000000000001E-3</v>
      </c>
    </row>
    <row r="199" spans="1:10" x14ac:dyDescent="0.2">
      <c r="A199" s="37" t="s">
        <v>86</v>
      </c>
      <c r="B199" s="37">
        <v>9</v>
      </c>
      <c r="D199" s="37">
        <v>1</v>
      </c>
      <c r="E199" s="37" t="s">
        <v>2</v>
      </c>
      <c r="H199" s="38">
        <v>1.072E-3</v>
      </c>
      <c r="I199" s="38">
        <v>3.3231999999999999E-4</v>
      </c>
    </row>
    <row r="200" spans="1:10" x14ac:dyDescent="0.2">
      <c r="A200" s="37" t="s">
        <v>86</v>
      </c>
      <c r="B200" s="37">
        <v>10</v>
      </c>
      <c r="E200" s="37" t="s">
        <v>89</v>
      </c>
      <c r="H200" s="37">
        <v>8.9200000000000002E-2</v>
      </c>
      <c r="I200" s="37">
        <v>8.9200000000000002E-2</v>
      </c>
    </row>
    <row r="201" spans="1:10" x14ac:dyDescent="0.2">
      <c r="A201" s="37" t="s">
        <v>86</v>
      </c>
      <c r="B201" s="37">
        <v>10</v>
      </c>
      <c r="E201" s="37" t="s">
        <v>90</v>
      </c>
      <c r="H201" s="37">
        <v>1.702</v>
      </c>
      <c r="I201" s="37">
        <v>0</v>
      </c>
    </row>
    <row r="202" spans="1:10" x14ac:dyDescent="0.2">
      <c r="A202" s="37" t="s">
        <v>86</v>
      </c>
      <c r="B202" s="37">
        <v>10</v>
      </c>
      <c r="C202" s="37">
        <v>8.8999999999999996E-2</v>
      </c>
      <c r="D202" s="37">
        <v>6</v>
      </c>
      <c r="E202" s="37" t="s">
        <v>0</v>
      </c>
      <c r="H202" s="38">
        <v>-4.0149999999999998E-2</v>
      </c>
      <c r="I202" s="38">
        <v>-3.1569999999999998E-4</v>
      </c>
      <c r="J202" s="36"/>
    </row>
    <row r="203" spans="1:10" x14ac:dyDescent="0.2">
      <c r="A203" s="37" t="s">
        <v>86</v>
      </c>
      <c r="B203" s="37">
        <v>10</v>
      </c>
      <c r="D203" s="37">
        <v>6</v>
      </c>
      <c r="E203" s="37" t="s">
        <v>1</v>
      </c>
      <c r="H203" s="38">
        <v>-4.1669999999999997E-3</v>
      </c>
      <c r="I203" s="38">
        <v>-3.277E-5</v>
      </c>
      <c r="J203" s="36"/>
    </row>
    <row r="204" spans="1:10" x14ac:dyDescent="0.2">
      <c r="A204" s="37" t="s">
        <v>86</v>
      </c>
      <c r="B204" s="37">
        <v>10</v>
      </c>
      <c r="D204" s="37">
        <v>6</v>
      </c>
      <c r="E204" s="37" t="s">
        <v>2</v>
      </c>
      <c r="H204" s="38">
        <v>2.5962000000000001E-4</v>
      </c>
      <c r="I204" s="38">
        <v>2.0414999999999999E-6</v>
      </c>
      <c r="J204" s="36"/>
    </row>
    <row r="205" spans="1:10" x14ac:dyDescent="0.2">
      <c r="A205" s="37" t="s">
        <v>86</v>
      </c>
      <c r="B205" s="37">
        <v>10</v>
      </c>
      <c r="D205" s="37">
        <v>5</v>
      </c>
      <c r="E205" s="37" t="s">
        <v>0</v>
      </c>
      <c r="H205" s="38">
        <v>6.9356000000000001E-2</v>
      </c>
      <c r="I205" s="38">
        <v>5.4538000000000004E-4</v>
      </c>
      <c r="J205" s="36"/>
    </row>
    <row r="206" spans="1:10" x14ac:dyDescent="0.2">
      <c r="A206" s="37" t="s">
        <v>86</v>
      </c>
      <c r="B206" s="37">
        <v>10</v>
      </c>
      <c r="D206" s="37">
        <v>5</v>
      </c>
      <c r="E206" s="37" t="s">
        <v>1</v>
      </c>
      <c r="H206" s="38">
        <v>8.0304999999999994E-3</v>
      </c>
      <c r="I206" s="38">
        <v>6.3147999999999999E-5</v>
      </c>
      <c r="J206" s="36"/>
    </row>
    <row r="207" spans="1:10" x14ac:dyDescent="0.2">
      <c r="A207" s="37" t="s">
        <v>86</v>
      </c>
      <c r="B207" s="37">
        <v>10</v>
      </c>
      <c r="D207" s="37">
        <v>5</v>
      </c>
      <c r="E207" s="37" t="s">
        <v>2</v>
      </c>
      <c r="H207" s="38">
        <v>-5.0710000000000002E-4</v>
      </c>
      <c r="I207" s="38">
        <v>-3.9879999999999998E-6</v>
      </c>
      <c r="J207" s="36"/>
    </row>
    <row r="208" spans="1:10" x14ac:dyDescent="0.2">
      <c r="A208" s="37" t="s">
        <v>86</v>
      </c>
      <c r="B208" s="37">
        <v>10</v>
      </c>
      <c r="D208" s="37">
        <v>4</v>
      </c>
      <c r="E208" s="37" t="s">
        <v>0</v>
      </c>
      <c r="H208" s="38">
        <v>1.4494999999999999E-2</v>
      </c>
      <c r="I208" s="38">
        <v>1.1398E-4</v>
      </c>
      <c r="J208" s="36"/>
    </row>
    <row r="209" spans="1:10" x14ac:dyDescent="0.2">
      <c r="A209" s="37" t="s">
        <v>86</v>
      </c>
      <c r="B209" s="37">
        <v>10</v>
      </c>
      <c r="D209" s="37">
        <v>4</v>
      </c>
      <c r="E209" s="37" t="s">
        <v>1</v>
      </c>
      <c r="H209" s="38">
        <v>1.3366999999999999E-3</v>
      </c>
      <c r="I209" s="38">
        <v>1.0511E-5</v>
      </c>
      <c r="J209" s="36"/>
    </row>
    <row r="210" spans="1:10" x14ac:dyDescent="0.2">
      <c r="A210" s="37" t="s">
        <v>86</v>
      </c>
      <c r="B210" s="37">
        <v>10</v>
      </c>
      <c r="D210" s="37">
        <v>4</v>
      </c>
      <c r="E210" s="37" t="s">
        <v>2</v>
      </c>
      <c r="H210" s="38">
        <v>-7.8739999999999995E-5</v>
      </c>
      <c r="I210" s="38">
        <v>-6.1920000000000004E-7</v>
      </c>
      <c r="J210" s="36"/>
    </row>
    <row r="211" spans="1:10" x14ac:dyDescent="0.2">
      <c r="A211" s="37" t="s">
        <v>86</v>
      </c>
      <c r="B211" s="37">
        <v>10</v>
      </c>
      <c r="D211" s="37">
        <v>3</v>
      </c>
      <c r="E211" s="37" t="s">
        <v>0</v>
      </c>
      <c r="H211" s="38">
        <v>-7.4690000000000006E-2</v>
      </c>
      <c r="I211" s="38">
        <v>-5.8730000000000002E-4</v>
      </c>
      <c r="J211" s="36"/>
    </row>
    <row r="212" spans="1:10" x14ac:dyDescent="0.2">
      <c r="A212" s="37" t="s">
        <v>86</v>
      </c>
      <c r="B212" s="37">
        <v>10</v>
      </c>
      <c r="D212" s="37">
        <v>3</v>
      </c>
      <c r="E212" s="37" t="s">
        <v>1</v>
      </c>
      <c r="H212" s="38">
        <v>-8.6709999999999999E-3</v>
      </c>
      <c r="I212" s="38">
        <v>-6.8189999999999996E-5</v>
      </c>
      <c r="J212" s="36"/>
    </row>
    <row r="213" spans="1:10" x14ac:dyDescent="0.2">
      <c r="A213" s="37" t="s">
        <v>86</v>
      </c>
      <c r="B213" s="37">
        <v>10</v>
      </c>
      <c r="D213" s="37">
        <v>3</v>
      </c>
      <c r="E213" s="37" t="s">
        <v>2</v>
      </c>
      <c r="H213" s="38">
        <v>5.4790000000000004E-4</v>
      </c>
      <c r="I213" s="38">
        <v>4.3084000000000001E-6</v>
      </c>
      <c r="J213" s="36"/>
    </row>
    <row r="214" spans="1:10" x14ac:dyDescent="0.2">
      <c r="A214" s="37" t="s">
        <v>86</v>
      </c>
      <c r="B214" s="37">
        <v>10</v>
      </c>
      <c r="D214" s="37">
        <v>2</v>
      </c>
      <c r="E214" s="37" t="s">
        <v>0</v>
      </c>
      <c r="H214" s="38">
        <v>-6.2069999999999996E-4</v>
      </c>
      <c r="I214" s="38">
        <v>-4.8810000000000004E-6</v>
      </c>
      <c r="J214" s="36"/>
    </row>
    <row r="215" spans="1:10" x14ac:dyDescent="0.2">
      <c r="A215" s="37" t="s">
        <v>86</v>
      </c>
      <c r="B215" s="37">
        <v>10</v>
      </c>
      <c r="D215" s="37">
        <v>2</v>
      </c>
      <c r="E215" s="37" t="s">
        <v>1</v>
      </c>
      <c r="H215" s="38">
        <v>2.6781E-4</v>
      </c>
      <c r="I215" s="38">
        <v>2.1059999999999998E-6</v>
      </c>
      <c r="J215" s="36"/>
    </row>
    <row r="216" spans="1:10" x14ac:dyDescent="0.2">
      <c r="A216" s="37" t="s">
        <v>86</v>
      </c>
      <c r="B216" s="37">
        <v>10</v>
      </c>
      <c r="D216" s="37">
        <v>2</v>
      </c>
      <c r="E216" s="37" t="s">
        <v>2</v>
      </c>
      <c r="H216" s="38">
        <v>-2.37E-5</v>
      </c>
      <c r="I216" s="38">
        <v>-1.864E-7</v>
      </c>
      <c r="J216" s="36"/>
    </row>
    <row r="217" spans="1:10" x14ac:dyDescent="0.2">
      <c r="A217" s="37" t="s">
        <v>86</v>
      </c>
      <c r="B217" s="37">
        <v>10</v>
      </c>
      <c r="D217" s="37">
        <v>1</v>
      </c>
      <c r="E217" s="37" t="s">
        <v>0</v>
      </c>
      <c r="H217" s="38">
        <v>7.5957999999999998E-2</v>
      </c>
      <c r="I217" s="38">
        <v>5.9730000000000004E-4</v>
      </c>
      <c r="J217" s="36"/>
    </row>
    <row r="218" spans="1:10" x14ac:dyDescent="0.2">
      <c r="A218" s="37" t="s">
        <v>86</v>
      </c>
      <c r="B218" s="37">
        <v>10</v>
      </c>
      <c r="D218" s="37">
        <v>1</v>
      </c>
      <c r="E218" s="37" t="s">
        <v>1</v>
      </c>
      <c r="H218" s="38">
        <v>8.9627999999999999E-3</v>
      </c>
      <c r="I218" s="38">
        <v>7.0477999999999998E-5</v>
      </c>
      <c r="J218" s="36"/>
    </row>
    <row r="219" spans="1:10" x14ac:dyDescent="0.2">
      <c r="A219" s="37" t="s">
        <v>86</v>
      </c>
      <c r="B219" s="37">
        <v>10</v>
      </c>
      <c r="D219" s="37">
        <v>1</v>
      </c>
      <c r="E219" s="37" t="s">
        <v>2</v>
      </c>
      <c r="H219" s="38">
        <v>-5.6820000000000004E-4</v>
      </c>
      <c r="I219" s="38">
        <v>-4.4680000000000003E-6</v>
      </c>
      <c r="J219" s="36"/>
    </row>
    <row r="220" spans="1:10" x14ac:dyDescent="0.2">
      <c r="A220" s="37" t="s">
        <v>86</v>
      </c>
      <c r="B220" s="37">
        <v>11</v>
      </c>
      <c r="E220" s="37" t="s">
        <v>89</v>
      </c>
      <c r="H220" s="37">
        <v>8.5900000000000004E-2</v>
      </c>
      <c r="I220" s="37">
        <v>8.5900000000000004E-2</v>
      </c>
    </row>
    <row r="221" spans="1:10" x14ac:dyDescent="0.2">
      <c r="A221" s="37" t="s">
        <v>86</v>
      </c>
      <c r="B221" s="37">
        <v>11</v>
      </c>
      <c r="E221" s="37" t="s">
        <v>90</v>
      </c>
      <c r="H221" s="37">
        <v>0</v>
      </c>
      <c r="I221" s="37">
        <v>1.403</v>
      </c>
    </row>
    <row r="222" spans="1:10" x14ac:dyDescent="0.2">
      <c r="A222" s="37" t="s">
        <v>86</v>
      </c>
      <c r="B222" s="37">
        <v>11</v>
      </c>
      <c r="C222" s="37">
        <v>8.5999999999999993E-2</v>
      </c>
      <c r="D222" s="37">
        <v>6</v>
      </c>
      <c r="E222" s="37" t="s">
        <v>0</v>
      </c>
      <c r="H222" s="38">
        <v>-1.293E-5</v>
      </c>
      <c r="I222" s="38">
        <v>1.1417E-3</v>
      </c>
    </row>
    <row r="223" spans="1:10" x14ac:dyDescent="0.2">
      <c r="A223" s="37" t="s">
        <v>86</v>
      </c>
      <c r="B223" s="37">
        <v>11</v>
      </c>
      <c r="D223" s="37">
        <v>6</v>
      </c>
      <c r="E223" s="37" t="s">
        <v>1</v>
      </c>
      <c r="H223" s="38">
        <v>4.3707000000000001E-4</v>
      </c>
      <c r="I223" s="38">
        <v>-3.8589999999999999E-2</v>
      </c>
    </row>
    <row r="224" spans="1:10" x14ac:dyDescent="0.2">
      <c r="A224" s="37" t="s">
        <v>86</v>
      </c>
      <c r="B224" s="37">
        <v>11</v>
      </c>
      <c r="D224" s="37">
        <v>6</v>
      </c>
      <c r="E224" s="37" t="s">
        <v>2</v>
      </c>
      <c r="H224" s="38">
        <v>-1.1489999999999999E-6</v>
      </c>
      <c r="I224" s="38">
        <v>1.0142E-4</v>
      </c>
    </row>
    <row r="225" spans="1:9" x14ac:dyDescent="0.2">
      <c r="A225" s="37" t="s">
        <v>86</v>
      </c>
      <c r="B225" s="37">
        <v>11</v>
      </c>
      <c r="D225" s="37">
        <v>5</v>
      </c>
      <c r="E225" s="37" t="s">
        <v>0</v>
      </c>
      <c r="H225" s="38">
        <v>2.5230999999999999E-5</v>
      </c>
      <c r="I225" s="38">
        <v>-2.2269999999999998E-3</v>
      </c>
    </row>
    <row r="226" spans="1:9" x14ac:dyDescent="0.2">
      <c r="A226" s="37" t="s">
        <v>86</v>
      </c>
      <c r="B226" s="37">
        <v>11</v>
      </c>
      <c r="D226" s="37">
        <v>5</v>
      </c>
      <c r="E226" s="37" t="s">
        <v>1</v>
      </c>
      <c r="H226" s="38">
        <v>-7.3130000000000005E-4</v>
      </c>
      <c r="I226" s="38">
        <v>6.4563999999999996E-2</v>
      </c>
    </row>
    <row r="227" spans="1:9" x14ac:dyDescent="0.2">
      <c r="A227" s="37" t="s">
        <v>86</v>
      </c>
      <c r="B227" s="37">
        <v>11</v>
      </c>
      <c r="D227" s="37">
        <v>5</v>
      </c>
      <c r="E227" s="37" t="s">
        <v>2</v>
      </c>
      <c r="H227" s="38">
        <v>2.3748999999999999E-6</v>
      </c>
      <c r="I227" s="38">
        <v>-2.097E-4</v>
      </c>
    </row>
    <row r="228" spans="1:9" x14ac:dyDescent="0.2">
      <c r="A228" s="37" t="s">
        <v>86</v>
      </c>
      <c r="B228" s="37">
        <v>11</v>
      </c>
      <c r="D228" s="37">
        <v>4</v>
      </c>
      <c r="E228" s="37" t="s">
        <v>0</v>
      </c>
      <c r="H228" s="38">
        <v>7.7551999999999999E-6</v>
      </c>
      <c r="I228" s="38">
        <v>-6.847E-4</v>
      </c>
    </row>
    <row r="229" spans="1:9" x14ac:dyDescent="0.2">
      <c r="A229" s="37" t="s">
        <v>86</v>
      </c>
      <c r="B229" s="37">
        <v>11</v>
      </c>
      <c r="D229" s="37">
        <v>4</v>
      </c>
      <c r="E229" s="37" t="s">
        <v>1</v>
      </c>
      <c r="H229" s="38">
        <v>-2.028E-4</v>
      </c>
      <c r="I229" s="38">
        <v>1.7901E-2</v>
      </c>
    </row>
    <row r="230" spans="1:9" x14ac:dyDescent="0.2">
      <c r="A230" s="37" t="s">
        <v>86</v>
      </c>
      <c r="B230" s="37">
        <v>11</v>
      </c>
      <c r="D230" s="37">
        <v>4</v>
      </c>
      <c r="E230" s="37" t="s">
        <v>2</v>
      </c>
      <c r="H230" s="38">
        <v>8.2129000000000002E-7</v>
      </c>
      <c r="I230" s="38">
        <v>-7.2509999999999995E-5</v>
      </c>
    </row>
    <row r="231" spans="1:9" x14ac:dyDescent="0.2">
      <c r="A231" s="37" t="s">
        <v>86</v>
      </c>
      <c r="B231" s="37">
        <v>11</v>
      </c>
      <c r="D231" s="37">
        <v>3</v>
      </c>
      <c r="E231" s="37" t="s">
        <v>0</v>
      </c>
      <c r="H231" s="38">
        <v>-2.597E-5</v>
      </c>
      <c r="I231" s="38">
        <v>2.2924999999999998E-3</v>
      </c>
    </row>
    <row r="232" spans="1:9" x14ac:dyDescent="0.2">
      <c r="A232" s="37" t="s">
        <v>86</v>
      </c>
      <c r="B232" s="37">
        <v>11</v>
      </c>
      <c r="D232" s="37">
        <v>3</v>
      </c>
      <c r="E232" s="37" t="s">
        <v>1</v>
      </c>
      <c r="H232" s="38">
        <v>7.9394000000000003E-4</v>
      </c>
      <c r="I232" s="38">
        <v>-7.009E-2</v>
      </c>
    </row>
    <row r="233" spans="1:9" x14ac:dyDescent="0.2">
      <c r="A233" s="37" t="s">
        <v>86</v>
      </c>
      <c r="B233" s="37">
        <v>11</v>
      </c>
      <c r="D233" s="37">
        <v>3</v>
      </c>
      <c r="E233" s="37" t="s">
        <v>2</v>
      </c>
      <c r="H233" s="38">
        <v>-2.402E-6</v>
      </c>
      <c r="I233" s="38">
        <v>2.1204000000000001E-4</v>
      </c>
    </row>
    <row r="234" spans="1:9" x14ac:dyDescent="0.2">
      <c r="A234" s="37" t="s">
        <v>86</v>
      </c>
      <c r="B234" s="37">
        <v>11</v>
      </c>
      <c r="D234" s="37">
        <v>2</v>
      </c>
      <c r="E234" s="37" t="s">
        <v>0</v>
      </c>
      <c r="H234" s="38">
        <v>-4.0249999999999996E-6</v>
      </c>
      <c r="I234" s="38">
        <v>3.5539000000000002E-4</v>
      </c>
    </row>
    <row r="235" spans="1:9" x14ac:dyDescent="0.2">
      <c r="A235" s="37" t="s">
        <v>86</v>
      </c>
      <c r="B235" s="37">
        <v>11</v>
      </c>
      <c r="D235" s="37">
        <v>2</v>
      </c>
      <c r="E235" s="37" t="s">
        <v>1</v>
      </c>
      <c r="H235" s="38">
        <v>7.1611000000000003E-5</v>
      </c>
      <c r="I235" s="38">
        <v>-6.3220000000000004E-3</v>
      </c>
    </row>
    <row r="236" spans="1:9" x14ac:dyDescent="0.2">
      <c r="A236" s="37" t="s">
        <v>86</v>
      </c>
      <c r="B236" s="37">
        <v>11</v>
      </c>
      <c r="D236" s="37">
        <v>2</v>
      </c>
      <c r="E236" s="37" t="s">
        <v>2</v>
      </c>
      <c r="H236" s="38">
        <v>-5.1679999999999997E-7</v>
      </c>
      <c r="I236" s="38">
        <v>4.5627999999999997E-5</v>
      </c>
    </row>
    <row r="237" spans="1:9" x14ac:dyDescent="0.2">
      <c r="A237" s="37" t="s">
        <v>86</v>
      </c>
      <c r="B237" s="37">
        <v>11</v>
      </c>
      <c r="D237" s="37">
        <v>1</v>
      </c>
      <c r="E237" s="37" t="s">
        <v>0</v>
      </c>
      <c r="H237" s="38">
        <v>2.4769999999999998E-5</v>
      </c>
      <c r="I237" s="38">
        <v>-2.1870000000000001E-3</v>
      </c>
    </row>
    <row r="238" spans="1:9" x14ac:dyDescent="0.2">
      <c r="A238" s="37" t="s">
        <v>86</v>
      </c>
      <c r="B238" s="37">
        <v>11</v>
      </c>
      <c r="D238" s="37">
        <v>1</v>
      </c>
      <c r="E238" s="37" t="s">
        <v>1</v>
      </c>
      <c r="H238" s="38">
        <v>-8.0400000000000003E-4</v>
      </c>
      <c r="I238" s="38">
        <v>7.0984000000000005E-2</v>
      </c>
    </row>
    <row r="239" spans="1:9" x14ac:dyDescent="0.2">
      <c r="A239" s="37" t="s">
        <v>86</v>
      </c>
      <c r="B239" s="37">
        <v>11</v>
      </c>
      <c r="D239" s="37">
        <v>1</v>
      </c>
      <c r="E239" s="37" t="s">
        <v>2</v>
      </c>
      <c r="H239" s="38">
        <v>2.2351999999999998E-6</v>
      </c>
      <c r="I239" s="38">
        <v>-1.973E-4</v>
      </c>
    </row>
    <row r="240" spans="1:9" x14ac:dyDescent="0.2">
      <c r="A240" s="37" t="s">
        <v>86</v>
      </c>
      <c r="B240" s="37">
        <v>12</v>
      </c>
      <c r="E240" s="37" t="s">
        <v>89</v>
      </c>
      <c r="H240" s="37">
        <v>7.22E-2</v>
      </c>
      <c r="I240" s="37">
        <v>7.22E-2</v>
      </c>
    </row>
    <row r="241" spans="1:9" x14ac:dyDescent="0.2">
      <c r="A241" s="37" t="s">
        <v>86</v>
      </c>
      <c r="B241" s="37">
        <v>12</v>
      </c>
      <c r="E241" s="37" t="s">
        <v>90</v>
      </c>
      <c r="H241" s="37">
        <v>5.0000000000000001E-3</v>
      </c>
      <c r="I241" s="37">
        <v>1E-3</v>
      </c>
    </row>
    <row r="242" spans="1:9" x14ac:dyDescent="0.2">
      <c r="A242" s="37" t="s">
        <v>86</v>
      </c>
      <c r="B242" s="37">
        <v>12</v>
      </c>
      <c r="C242" s="37">
        <v>7.1999999999999995E-2</v>
      </c>
      <c r="D242" s="37">
        <v>6</v>
      </c>
      <c r="E242" s="37" t="s">
        <v>0</v>
      </c>
      <c r="H242" s="38">
        <v>-1.384E-3</v>
      </c>
      <c r="I242" s="38">
        <v>-7.0540000000000002E-4</v>
      </c>
    </row>
    <row r="243" spans="1:9" x14ac:dyDescent="0.2">
      <c r="A243" s="37" t="s">
        <v>86</v>
      </c>
      <c r="B243" s="37">
        <v>12</v>
      </c>
      <c r="D243" s="37">
        <v>6</v>
      </c>
      <c r="E243" s="37" t="s">
        <v>1</v>
      </c>
      <c r="H243" s="38">
        <v>2.4865999999999998E-3</v>
      </c>
      <c r="I243" s="38">
        <v>1.2675E-3</v>
      </c>
    </row>
    <row r="244" spans="1:9" x14ac:dyDescent="0.2">
      <c r="A244" s="37" t="s">
        <v>86</v>
      </c>
      <c r="B244" s="37">
        <v>12</v>
      </c>
      <c r="D244" s="37">
        <v>6</v>
      </c>
      <c r="E244" s="37" t="s">
        <v>2</v>
      </c>
      <c r="H244" s="38">
        <v>-1.7469999999999999E-4</v>
      </c>
      <c r="I244" s="38">
        <v>-8.9030000000000006E-5</v>
      </c>
    </row>
    <row r="245" spans="1:9" x14ac:dyDescent="0.2">
      <c r="A245" s="37" t="s">
        <v>86</v>
      </c>
      <c r="B245" s="37">
        <v>12</v>
      </c>
      <c r="D245" s="37">
        <v>5</v>
      </c>
      <c r="E245" s="37" t="s">
        <v>0</v>
      </c>
      <c r="H245" s="38">
        <v>2.562E-3</v>
      </c>
      <c r="I245" s="38">
        <v>1.3060000000000001E-3</v>
      </c>
    </row>
    <row r="246" spans="1:9" x14ac:dyDescent="0.2">
      <c r="A246" s="37" t="s">
        <v>86</v>
      </c>
      <c r="B246" s="37">
        <v>12</v>
      </c>
      <c r="D246" s="37">
        <v>5</v>
      </c>
      <c r="E246" s="37" t="s">
        <v>1</v>
      </c>
      <c r="H246" s="38">
        <v>-4.6509999999999998E-3</v>
      </c>
      <c r="I246" s="38">
        <v>-2.3709999999999998E-3</v>
      </c>
    </row>
    <row r="247" spans="1:9" x14ac:dyDescent="0.2">
      <c r="A247" s="37" t="s">
        <v>86</v>
      </c>
      <c r="B247" s="37">
        <v>12</v>
      </c>
      <c r="D247" s="37">
        <v>5</v>
      </c>
      <c r="E247" s="37" t="s">
        <v>2</v>
      </c>
      <c r="H247" s="38">
        <v>3.2540999999999999E-4</v>
      </c>
      <c r="I247" s="38">
        <v>1.6587000000000001E-4</v>
      </c>
    </row>
    <row r="248" spans="1:9" x14ac:dyDescent="0.2">
      <c r="A248" s="37" t="s">
        <v>86</v>
      </c>
      <c r="B248" s="37">
        <v>12</v>
      </c>
      <c r="D248" s="37">
        <v>4</v>
      </c>
      <c r="E248" s="37" t="s">
        <v>0</v>
      </c>
      <c r="H248" s="38">
        <v>6.1715000000000001E-4</v>
      </c>
      <c r="I248" s="38">
        <v>3.1459000000000001E-4</v>
      </c>
    </row>
    <row r="249" spans="1:9" x14ac:dyDescent="0.2">
      <c r="A249" s="37" t="s">
        <v>86</v>
      </c>
      <c r="B249" s="37">
        <v>12</v>
      </c>
      <c r="D249" s="37">
        <v>4</v>
      </c>
      <c r="E249" s="37" t="s">
        <v>1</v>
      </c>
      <c r="H249" s="38">
        <v>-1.1019999999999999E-3</v>
      </c>
      <c r="I249" s="38">
        <v>-5.62E-4</v>
      </c>
    </row>
    <row r="250" spans="1:9" x14ac:dyDescent="0.2">
      <c r="A250" s="37" t="s">
        <v>86</v>
      </c>
      <c r="B250" s="37">
        <v>12</v>
      </c>
      <c r="D250" s="37">
        <v>4</v>
      </c>
      <c r="E250" s="37" t="s">
        <v>2</v>
      </c>
      <c r="H250" s="38">
        <v>7.6805999999999996E-5</v>
      </c>
      <c r="I250" s="38">
        <v>3.9150999999999998E-5</v>
      </c>
    </row>
    <row r="251" spans="1:9" x14ac:dyDescent="0.2">
      <c r="A251" s="37" t="s">
        <v>86</v>
      </c>
      <c r="B251" s="37">
        <v>12</v>
      </c>
      <c r="D251" s="37">
        <v>3</v>
      </c>
      <c r="E251" s="37" t="s">
        <v>0</v>
      </c>
      <c r="H251" s="38">
        <v>-2.7659999999999998E-3</v>
      </c>
      <c r="I251" s="38">
        <v>-1.41E-3</v>
      </c>
    </row>
    <row r="252" spans="1:9" x14ac:dyDescent="0.2">
      <c r="A252" s="37" t="s">
        <v>86</v>
      </c>
      <c r="B252" s="37">
        <v>12</v>
      </c>
      <c r="D252" s="37">
        <v>3</v>
      </c>
      <c r="E252" s="37" t="s">
        <v>1</v>
      </c>
      <c r="H252" s="38">
        <v>5.0013999999999996E-3</v>
      </c>
      <c r="I252" s="38">
        <v>2.5493999999999998E-3</v>
      </c>
    </row>
    <row r="253" spans="1:9" x14ac:dyDescent="0.2">
      <c r="A253" s="37" t="s">
        <v>86</v>
      </c>
      <c r="B253" s="37">
        <v>12</v>
      </c>
      <c r="D253" s="37">
        <v>3</v>
      </c>
      <c r="E253" s="37" t="s">
        <v>2</v>
      </c>
      <c r="H253" s="38">
        <v>-3.5E-4</v>
      </c>
      <c r="I253" s="38">
        <v>-1.784E-4</v>
      </c>
    </row>
    <row r="254" spans="1:9" x14ac:dyDescent="0.2">
      <c r="A254" s="37" t="s">
        <v>86</v>
      </c>
      <c r="B254" s="37">
        <v>12</v>
      </c>
      <c r="D254" s="37">
        <v>2</v>
      </c>
      <c r="E254" s="37" t="s">
        <v>0</v>
      </c>
      <c r="H254" s="38">
        <v>-1.8479999999999999E-4</v>
      </c>
      <c r="I254" s="38">
        <v>-9.4179999999999996E-5</v>
      </c>
    </row>
    <row r="255" spans="1:9" x14ac:dyDescent="0.2">
      <c r="A255" s="37" t="s">
        <v>86</v>
      </c>
      <c r="B255" s="37">
        <v>12</v>
      </c>
      <c r="D255" s="37">
        <v>2</v>
      </c>
      <c r="E255" s="37" t="s">
        <v>1</v>
      </c>
      <c r="H255" s="38">
        <v>3.2183E-4</v>
      </c>
      <c r="I255" s="38">
        <v>1.6405E-4</v>
      </c>
    </row>
    <row r="256" spans="1:9" x14ac:dyDescent="0.2">
      <c r="A256" s="37" t="s">
        <v>86</v>
      </c>
      <c r="B256" s="37">
        <v>12</v>
      </c>
      <c r="D256" s="37">
        <v>2</v>
      </c>
      <c r="E256" s="37" t="s">
        <v>2</v>
      </c>
      <c r="H256" s="38">
        <v>-2.19E-5</v>
      </c>
      <c r="I256" s="38">
        <v>-1.116E-5</v>
      </c>
    </row>
    <row r="257" spans="1:9" x14ac:dyDescent="0.2">
      <c r="A257" s="37" t="s">
        <v>86</v>
      </c>
      <c r="B257" s="37">
        <v>12</v>
      </c>
      <c r="D257" s="37">
        <v>1</v>
      </c>
      <c r="E257" s="37" t="s">
        <v>0</v>
      </c>
      <c r="H257" s="38">
        <v>2.8130999999999998E-3</v>
      </c>
      <c r="I257" s="38">
        <v>1.4339999999999999E-3</v>
      </c>
    </row>
    <row r="258" spans="1:9" x14ac:dyDescent="0.2">
      <c r="A258" s="37" t="s">
        <v>86</v>
      </c>
      <c r="B258" s="37">
        <v>12</v>
      </c>
      <c r="D258" s="37">
        <v>1</v>
      </c>
      <c r="E258" s="37" t="s">
        <v>1</v>
      </c>
      <c r="H258" s="38">
        <v>-5.0740000000000004E-3</v>
      </c>
      <c r="I258" s="38">
        <v>-2.5860000000000002E-3</v>
      </c>
    </row>
    <row r="259" spans="1:9" x14ac:dyDescent="0.2">
      <c r="A259" s="37" t="s">
        <v>86</v>
      </c>
      <c r="B259" s="37">
        <v>12</v>
      </c>
      <c r="D259" s="37">
        <v>1</v>
      </c>
      <c r="E259" s="37" t="s">
        <v>2</v>
      </c>
      <c r="H259" s="38">
        <v>3.5492E-4</v>
      </c>
      <c r="I259" s="38">
        <v>1.8092E-4</v>
      </c>
    </row>
    <row r="260" spans="1:9" x14ac:dyDescent="0.2">
      <c r="A260" s="37" t="s">
        <v>86</v>
      </c>
      <c r="B260" s="37">
        <v>13</v>
      </c>
      <c r="E260" s="37" t="s">
        <v>89</v>
      </c>
      <c r="H260" s="37">
        <v>6.3500000000000001E-2</v>
      </c>
      <c r="I260" s="37">
        <v>6.3500000000000001E-2</v>
      </c>
    </row>
    <row r="261" spans="1:9" x14ac:dyDescent="0.2">
      <c r="A261" s="37" t="s">
        <v>86</v>
      </c>
      <c r="B261" s="37">
        <v>13</v>
      </c>
      <c r="E261" s="37" t="s">
        <v>90</v>
      </c>
      <c r="H261" s="37">
        <v>0.63800000000000001</v>
      </c>
      <c r="I261" s="37">
        <v>3.0000000000000001E-3</v>
      </c>
    </row>
    <row r="262" spans="1:9" x14ac:dyDescent="0.2">
      <c r="A262" s="37" t="s">
        <v>86</v>
      </c>
      <c r="B262" s="37">
        <v>13</v>
      </c>
      <c r="C262" s="37">
        <v>6.4000000000000001E-2</v>
      </c>
      <c r="D262" s="37">
        <v>6</v>
      </c>
      <c r="E262" s="37" t="s">
        <v>0</v>
      </c>
      <c r="H262" s="38">
        <v>9.1289000000000006E-3</v>
      </c>
      <c r="I262" s="38">
        <v>6.5645999999999999E-4</v>
      </c>
    </row>
    <row r="263" spans="1:9" x14ac:dyDescent="0.2">
      <c r="A263" s="37" t="s">
        <v>86</v>
      </c>
      <c r="B263" s="37">
        <v>13</v>
      </c>
      <c r="D263" s="37">
        <v>6</v>
      </c>
      <c r="E263" s="37" t="s">
        <v>1</v>
      </c>
      <c r="H263" s="38">
        <v>1.5686000000000001E-3</v>
      </c>
      <c r="I263" s="38">
        <v>1.128E-4</v>
      </c>
    </row>
    <row r="264" spans="1:9" x14ac:dyDescent="0.2">
      <c r="A264" s="37" t="s">
        <v>86</v>
      </c>
      <c r="B264" s="37">
        <v>13</v>
      </c>
      <c r="D264" s="37">
        <v>6</v>
      </c>
      <c r="E264" s="37" t="s">
        <v>2</v>
      </c>
      <c r="H264" s="38">
        <v>-5.1700000000000003E-5</v>
      </c>
      <c r="I264" s="38">
        <v>-3.7179999999999998E-6</v>
      </c>
    </row>
    <row r="265" spans="1:9" x14ac:dyDescent="0.2">
      <c r="A265" s="37" t="s">
        <v>86</v>
      </c>
      <c r="B265" s="37">
        <v>13</v>
      </c>
      <c r="D265" s="37">
        <v>5</v>
      </c>
      <c r="E265" s="37" t="s">
        <v>0</v>
      </c>
      <c r="H265" s="38">
        <v>-2.4209999999999999E-2</v>
      </c>
      <c r="I265" s="38">
        <v>-1.7409999999999999E-3</v>
      </c>
    </row>
    <row r="266" spans="1:9" x14ac:dyDescent="0.2">
      <c r="A266" s="37" t="s">
        <v>86</v>
      </c>
      <c r="B266" s="37">
        <v>13</v>
      </c>
      <c r="D266" s="37">
        <v>5</v>
      </c>
      <c r="E266" s="37" t="s">
        <v>1</v>
      </c>
      <c r="H266" s="38">
        <v>-4.411E-3</v>
      </c>
      <c r="I266" s="38">
        <v>-3.1720000000000001E-4</v>
      </c>
    </row>
    <row r="267" spans="1:9" x14ac:dyDescent="0.2">
      <c r="A267" s="37" t="s">
        <v>86</v>
      </c>
      <c r="B267" s="37">
        <v>13</v>
      </c>
      <c r="D267" s="37">
        <v>5</v>
      </c>
      <c r="E267" s="37" t="s">
        <v>2</v>
      </c>
      <c r="H267" s="38">
        <v>1.5833000000000001E-4</v>
      </c>
      <c r="I267" s="38">
        <v>1.1385E-5</v>
      </c>
    </row>
    <row r="268" spans="1:9" x14ac:dyDescent="0.2">
      <c r="A268" s="37" t="s">
        <v>86</v>
      </c>
      <c r="B268" s="37">
        <v>13</v>
      </c>
      <c r="D268" s="37">
        <v>4</v>
      </c>
      <c r="E268" s="37" t="s">
        <v>0</v>
      </c>
      <c r="H268" s="38">
        <v>2.0611000000000001E-2</v>
      </c>
      <c r="I268" s="38">
        <v>1.4821999999999999E-3</v>
      </c>
    </row>
    <row r="269" spans="1:9" x14ac:dyDescent="0.2">
      <c r="A269" s="37" t="s">
        <v>86</v>
      </c>
      <c r="B269" s="37">
        <v>13</v>
      </c>
      <c r="D269" s="37">
        <v>4</v>
      </c>
      <c r="E269" s="37" t="s">
        <v>1</v>
      </c>
      <c r="H269" s="38">
        <v>3.846E-3</v>
      </c>
      <c r="I269" s="38">
        <v>2.7657000000000002E-4</v>
      </c>
    </row>
    <row r="270" spans="1:9" x14ac:dyDescent="0.2">
      <c r="A270" s="37" t="s">
        <v>86</v>
      </c>
      <c r="B270" s="37">
        <v>13</v>
      </c>
      <c r="D270" s="37">
        <v>4</v>
      </c>
      <c r="E270" s="37" t="s">
        <v>2</v>
      </c>
      <c r="H270" s="38">
        <v>-1.4669999999999999E-4</v>
      </c>
      <c r="I270" s="38">
        <v>-1.0550000000000001E-5</v>
      </c>
    </row>
    <row r="271" spans="1:9" x14ac:dyDescent="0.2">
      <c r="A271" s="37" t="s">
        <v>86</v>
      </c>
      <c r="B271" s="37">
        <v>13</v>
      </c>
      <c r="D271" s="37">
        <v>3</v>
      </c>
      <c r="E271" s="37" t="s">
        <v>0</v>
      </c>
      <c r="H271" s="38">
        <v>1.0985000000000001E-3</v>
      </c>
      <c r="I271" s="38">
        <v>7.8997000000000003E-5</v>
      </c>
    </row>
    <row r="272" spans="1:9" x14ac:dyDescent="0.2">
      <c r="A272" s="37" t="s">
        <v>86</v>
      </c>
      <c r="B272" s="37">
        <v>13</v>
      </c>
      <c r="D272" s="37">
        <v>3</v>
      </c>
      <c r="E272" s="37" t="s">
        <v>1</v>
      </c>
      <c r="H272" s="38">
        <v>1.3988999999999999E-4</v>
      </c>
      <c r="I272" s="38">
        <v>1.0059E-5</v>
      </c>
    </row>
    <row r="273" spans="1:9" x14ac:dyDescent="0.2">
      <c r="A273" s="37" t="s">
        <v>86</v>
      </c>
      <c r="B273" s="37">
        <v>13</v>
      </c>
      <c r="D273" s="37">
        <v>3</v>
      </c>
      <c r="E273" s="37" t="s">
        <v>2</v>
      </c>
      <c r="H273" s="38">
        <v>3.8303999999999998E-6</v>
      </c>
      <c r="I273" s="38">
        <v>2.7544999999999999E-7</v>
      </c>
    </row>
    <row r="274" spans="1:9" x14ac:dyDescent="0.2">
      <c r="A274" s="37" t="s">
        <v>86</v>
      </c>
      <c r="B274" s="37">
        <v>13</v>
      </c>
      <c r="D274" s="37">
        <v>2</v>
      </c>
      <c r="E274" s="37" t="s">
        <v>0</v>
      </c>
      <c r="H274" s="38">
        <v>-2.172E-2</v>
      </c>
      <c r="I274" s="38">
        <v>-1.562E-3</v>
      </c>
    </row>
    <row r="275" spans="1:9" x14ac:dyDescent="0.2">
      <c r="A275" s="37" t="s">
        <v>86</v>
      </c>
      <c r="B275" s="37">
        <v>13</v>
      </c>
      <c r="D275" s="37">
        <v>2</v>
      </c>
      <c r="E275" s="37" t="s">
        <v>1</v>
      </c>
      <c r="H275" s="38">
        <v>-4.0740000000000004E-3</v>
      </c>
      <c r="I275" s="38">
        <v>-2.9300000000000002E-4</v>
      </c>
    </row>
    <row r="276" spans="1:9" x14ac:dyDescent="0.2">
      <c r="A276" s="37" t="s">
        <v>86</v>
      </c>
      <c r="B276" s="37">
        <v>13</v>
      </c>
      <c r="D276" s="37">
        <v>2</v>
      </c>
      <c r="E276" s="37" t="s">
        <v>2</v>
      </c>
      <c r="H276" s="38">
        <v>1.4809999999999999E-4</v>
      </c>
      <c r="I276" s="38">
        <v>1.065E-5</v>
      </c>
    </row>
    <row r="277" spans="1:9" x14ac:dyDescent="0.2">
      <c r="A277" s="37" t="s">
        <v>86</v>
      </c>
      <c r="B277" s="37">
        <v>13</v>
      </c>
      <c r="D277" s="37">
        <v>1</v>
      </c>
      <c r="E277" s="37" t="s">
        <v>0</v>
      </c>
      <c r="H277" s="38">
        <v>2.3073E-2</v>
      </c>
      <c r="I277" s="38">
        <v>1.6592E-3</v>
      </c>
    </row>
    <row r="278" spans="1:9" x14ac:dyDescent="0.2">
      <c r="A278" s="37" t="s">
        <v>86</v>
      </c>
      <c r="B278" s="37">
        <v>13</v>
      </c>
      <c r="D278" s="37">
        <v>1</v>
      </c>
      <c r="E278" s="37" t="s">
        <v>1</v>
      </c>
      <c r="H278" s="38">
        <v>4.3969999999999999E-3</v>
      </c>
      <c r="I278" s="38">
        <v>3.1618999999999999E-4</v>
      </c>
    </row>
    <row r="279" spans="1:9" x14ac:dyDescent="0.2">
      <c r="A279" s="37" t="s">
        <v>86</v>
      </c>
      <c r="B279" s="37">
        <v>13</v>
      </c>
      <c r="D279" s="37">
        <v>1</v>
      </c>
      <c r="E279" s="37" t="s">
        <v>2</v>
      </c>
      <c r="H279" s="38">
        <v>-1.7200000000000001E-4</v>
      </c>
      <c r="I279" s="38">
        <v>-1.237E-5</v>
      </c>
    </row>
    <row r="280" spans="1:9" x14ac:dyDescent="0.2">
      <c r="A280" s="37" t="s">
        <v>86</v>
      </c>
      <c r="B280" s="37">
        <v>14</v>
      </c>
      <c r="E280" s="37" t="s">
        <v>89</v>
      </c>
      <c r="H280" s="37">
        <v>6.3200000000000006E-2</v>
      </c>
      <c r="I280" s="37">
        <v>6.3200000000000006E-2</v>
      </c>
    </row>
    <row r="281" spans="1:9" x14ac:dyDescent="0.2">
      <c r="A281" s="37" t="s">
        <v>86</v>
      </c>
      <c r="B281" s="37">
        <v>14</v>
      </c>
      <c r="E281" s="37" t="s">
        <v>90</v>
      </c>
      <c r="H281" s="37">
        <v>4.0000000000000001E-3</v>
      </c>
      <c r="I281" s="37">
        <v>0.504</v>
      </c>
    </row>
    <row r="282" spans="1:9" x14ac:dyDescent="0.2">
      <c r="A282" s="37" t="s">
        <v>86</v>
      </c>
      <c r="B282" s="37">
        <v>14</v>
      </c>
      <c r="C282" s="37">
        <v>6.3E-2</v>
      </c>
      <c r="D282" s="37">
        <v>6</v>
      </c>
      <c r="E282" s="37" t="s">
        <v>0</v>
      </c>
      <c r="H282" s="38">
        <v>8.1854999999999995E-5</v>
      </c>
      <c r="I282" s="38">
        <v>-8.8020000000000004E-4</v>
      </c>
    </row>
    <row r="283" spans="1:9" x14ac:dyDescent="0.2">
      <c r="A283" s="37" t="s">
        <v>86</v>
      </c>
      <c r="B283" s="37">
        <v>14</v>
      </c>
      <c r="D283" s="37">
        <v>6</v>
      </c>
      <c r="E283" s="37" t="s">
        <v>1</v>
      </c>
      <c r="H283" s="38">
        <v>-8.5590000000000004E-4</v>
      </c>
      <c r="I283" s="38">
        <v>9.2028000000000006E-3</v>
      </c>
    </row>
    <row r="284" spans="1:9" x14ac:dyDescent="0.2">
      <c r="A284" s="37" t="s">
        <v>86</v>
      </c>
      <c r="B284" s="37">
        <v>14</v>
      </c>
      <c r="D284" s="37">
        <v>6</v>
      </c>
      <c r="E284" s="37" t="s">
        <v>2</v>
      </c>
      <c r="H284" s="38">
        <v>2.2707999999999999E-6</v>
      </c>
      <c r="I284" s="38">
        <v>-2.442E-5</v>
      </c>
    </row>
    <row r="285" spans="1:9" x14ac:dyDescent="0.2">
      <c r="A285" s="37" t="s">
        <v>86</v>
      </c>
      <c r="B285" s="37">
        <v>14</v>
      </c>
      <c r="D285" s="37">
        <v>5</v>
      </c>
      <c r="E285" s="37" t="s">
        <v>0</v>
      </c>
      <c r="H285" s="38">
        <v>-2.298E-4</v>
      </c>
      <c r="I285" s="38">
        <v>2.4713999999999999E-3</v>
      </c>
    </row>
    <row r="286" spans="1:9" x14ac:dyDescent="0.2">
      <c r="A286" s="37" t="s">
        <v>86</v>
      </c>
      <c r="B286" s="37">
        <v>14</v>
      </c>
      <c r="D286" s="37">
        <v>5</v>
      </c>
      <c r="E286" s="37" t="s">
        <v>1</v>
      </c>
      <c r="H286" s="38">
        <v>2.2317999999999999E-3</v>
      </c>
      <c r="I286" s="38">
        <v>-2.4E-2</v>
      </c>
    </row>
    <row r="287" spans="1:9" x14ac:dyDescent="0.2">
      <c r="A287" s="37" t="s">
        <v>86</v>
      </c>
      <c r="B287" s="37">
        <v>14</v>
      </c>
      <c r="D287" s="37">
        <v>5</v>
      </c>
      <c r="E287" s="37" t="s">
        <v>2</v>
      </c>
      <c r="H287" s="38">
        <v>-7.622E-6</v>
      </c>
      <c r="I287" s="38">
        <v>8.1953999999999995E-5</v>
      </c>
    </row>
    <row r="288" spans="1:9" x14ac:dyDescent="0.2">
      <c r="A288" s="37" t="s">
        <v>86</v>
      </c>
      <c r="B288" s="37">
        <v>14</v>
      </c>
      <c r="D288" s="37">
        <v>4</v>
      </c>
      <c r="E288" s="37" t="s">
        <v>0</v>
      </c>
      <c r="H288" s="38">
        <v>1.9078000000000001E-4</v>
      </c>
      <c r="I288" s="38">
        <v>-2.0509999999999999E-3</v>
      </c>
    </row>
    <row r="289" spans="1:9" x14ac:dyDescent="0.2">
      <c r="A289" s="37" t="s">
        <v>86</v>
      </c>
      <c r="B289" s="37">
        <v>14</v>
      </c>
      <c r="D289" s="37">
        <v>4</v>
      </c>
      <c r="E289" s="37" t="s">
        <v>1</v>
      </c>
      <c r="H289" s="38">
        <v>-1.8109999999999999E-3</v>
      </c>
      <c r="I289" s="38">
        <v>1.9469E-2</v>
      </c>
    </row>
    <row r="290" spans="1:9" x14ac:dyDescent="0.2">
      <c r="A290" s="37" t="s">
        <v>86</v>
      </c>
      <c r="B290" s="37">
        <v>14</v>
      </c>
      <c r="D290" s="37">
        <v>4</v>
      </c>
      <c r="E290" s="37" t="s">
        <v>2</v>
      </c>
      <c r="H290" s="38">
        <v>5.7937000000000001E-6</v>
      </c>
      <c r="I290" s="38">
        <v>-6.2299999999999996E-5</v>
      </c>
    </row>
    <row r="291" spans="1:9" x14ac:dyDescent="0.2">
      <c r="A291" s="37" t="s">
        <v>86</v>
      </c>
      <c r="B291" s="37">
        <v>14</v>
      </c>
      <c r="D291" s="37">
        <v>3</v>
      </c>
      <c r="E291" s="37" t="s">
        <v>0</v>
      </c>
      <c r="H291" s="38">
        <v>1.6799E-5</v>
      </c>
      <c r="I291" s="38">
        <v>-1.806E-4</v>
      </c>
    </row>
    <row r="292" spans="1:9" x14ac:dyDescent="0.2">
      <c r="A292" s="37" t="s">
        <v>86</v>
      </c>
      <c r="B292" s="37">
        <v>14</v>
      </c>
      <c r="D292" s="37">
        <v>3</v>
      </c>
      <c r="E292" s="37" t="s">
        <v>1</v>
      </c>
      <c r="H292" s="38">
        <v>-2.1120000000000001E-4</v>
      </c>
      <c r="I292" s="38">
        <v>2.2710999999999999E-3</v>
      </c>
    </row>
    <row r="293" spans="1:9" x14ac:dyDescent="0.2">
      <c r="A293" s="37" t="s">
        <v>86</v>
      </c>
      <c r="B293" s="37">
        <v>14</v>
      </c>
      <c r="D293" s="37">
        <v>3</v>
      </c>
      <c r="E293" s="37" t="s">
        <v>2</v>
      </c>
      <c r="H293" s="38">
        <v>1.2307999999999999E-6</v>
      </c>
      <c r="I293" s="38">
        <v>-1.323E-5</v>
      </c>
    </row>
    <row r="294" spans="1:9" x14ac:dyDescent="0.2">
      <c r="A294" s="37" t="s">
        <v>86</v>
      </c>
      <c r="B294" s="37">
        <v>14</v>
      </c>
      <c r="D294" s="37">
        <v>2</v>
      </c>
      <c r="E294" s="37" t="s">
        <v>0</v>
      </c>
      <c r="H294" s="38">
        <v>-2.0570000000000001E-4</v>
      </c>
      <c r="I294" s="38">
        <v>2.2114999999999999E-3</v>
      </c>
    </row>
    <row r="295" spans="1:9" x14ac:dyDescent="0.2">
      <c r="A295" s="37" t="s">
        <v>86</v>
      </c>
      <c r="B295" s="37">
        <v>14</v>
      </c>
      <c r="D295" s="37">
        <v>2</v>
      </c>
      <c r="E295" s="37" t="s">
        <v>1</v>
      </c>
      <c r="H295" s="38">
        <v>2.0336999999999998E-3</v>
      </c>
      <c r="I295" s="38">
        <v>-2.1870000000000001E-2</v>
      </c>
    </row>
    <row r="296" spans="1:9" x14ac:dyDescent="0.2">
      <c r="A296" s="37" t="s">
        <v>86</v>
      </c>
      <c r="B296" s="37">
        <v>14</v>
      </c>
      <c r="D296" s="37">
        <v>2</v>
      </c>
      <c r="E296" s="37" t="s">
        <v>2</v>
      </c>
      <c r="H296" s="38">
        <v>-6.7499999999999997E-6</v>
      </c>
      <c r="I296" s="38">
        <v>7.258E-5</v>
      </c>
    </row>
    <row r="297" spans="1:9" x14ac:dyDescent="0.2">
      <c r="A297" s="37" t="s">
        <v>86</v>
      </c>
      <c r="B297" s="37">
        <v>14</v>
      </c>
      <c r="D297" s="37">
        <v>1</v>
      </c>
      <c r="E297" s="37" t="s">
        <v>0</v>
      </c>
      <c r="H297" s="38">
        <v>2.0856999999999999E-4</v>
      </c>
      <c r="I297" s="38">
        <v>-2.2430000000000002E-3</v>
      </c>
    </row>
    <row r="298" spans="1:9" x14ac:dyDescent="0.2">
      <c r="A298" s="37" t="s">
        <v>86</v>
      </c>
      <c r="B298" s="37">
        <v>14</v>
      </c>
      <c r="D298" s="37">
        <v>1</v>
      </c>
      <c r="E298" s="37" t="s">
        <v>1</v>
      </c>
      <c r="H298" s="38">
        <v>-2.0010000000000002E-3</v>
      </c>
      <c r="I298" s="38">
        <v>2.1520000000000001E-2</v>
      </c>
    </row>
    <row r="299" spans="1:9" x14ac:dyDescent="0.2">
      <c r="A299" s="37" t="s">
        <v>86</v>
      </c>
      <c r="B299" s="37">
        <v>14</v>
      </c>
      <c r="D299" s="37">
        <v>1</v>
      </c>
      <c r="E299" s="37" t="s">
        <v>2</v>
      </c>
      <c r="H299" s="38">
        <v>5.8174999999999998E-6</v>
      </c>
      <c r="I299" s="38">
        <v>-6.2550000000000003E-5</v>
      </c>
    </row>
    <row r="300" spans="1:9" x14ac:dyDescent="0.2">
      <c r="A300" s="37" t="s">
        <v>86</v>
      </c>
      <c r="B300" s="37">
        <v>15</v>
      </c>
      <c r="E300" s="37" t="s">
        <v>89</v>
      </c>
      <c r="H300" s="37">
        <v>5.28E-2</v>
      </c>
      <c r="I300" s="37">
        <v>5.28E-2</v>
      </c>
    </row>
    <row r="301" spans="1:9" x14ac:dyDescent="0.2">
      <c r="A301" s="37" t="s">
        <v>86</v>
      </c>
      <c r="B301" s="37">
        <v>15</v>
      </c>
      <c r="E301" s="37" t="s">
        <v>90</v>
      </c>
      <c r="H301" s="37">
        <v>1E-3</v>
      </c>
      <c r="I301" s="37">
        <v>1E-3</v>
      </c>
    </row>
    <row r="302" spans="1:9" x14ac:dyDescent="0.2">
      <c r="A302" s="37" t="s">
        <v>86</v>
      </c>
      <c r="B302" s="37">
        <v>15</v>
      </c>
      <c r="C302" s="37">
        <v>5.2999999999999999E-2</v>
      </c>
      <c r="D302" s="37">
        <v>6</v>
      </c>
      <c r="E302" s="37" t="s">
        <v>0</v>
      </c>
      <c r="H302" s="38">
        <v>2.8501999999999998E-4</v>
      </c>
      <c r="I302" s="38">
        <v>1.8714E-4</v>
      </c>
    </row>
    <row r="303" spans="1:9" x14ac:dyDescent="0.2">
      <c r="A303" s="37" t="s">
        <v>86</v>
      </c>
      <c r="B303" s="37">
        <v>15</v>
      </c>
      <c r="D303" s="37">
        <v>6</v>
      </c>
      <c r="E303" s="37" t="s">
        <v>1</v>
      </c>
      <c r="H303" s="38">
        <v>-5.1190000000000003E-4</v>
      </c>
      <c r="I303" s="38">
        <v>-3.3609999999999998E-4</v>
      </c>
    </row>
    <row r="304" spans="1:9" x14ac:dyDescent="0.2">
      <c r="A304" s="37" t="s">
        <v>86</v>
      </c>
      <c r="B304" s="37">
        <v>15</v>
      </c>
      <c r="D304" s="37">
        <v>6</v>
      </c>
      <c r="E304" s="37" t="s">
        <v>2</v>
      </c>
      <c r="H304" s="38">
        <v>3.6134000000000003E-5</v>
      </c>
      <c r="I304" s="38">
        <v>2.3725000000000001E-5</v>
      </c>
    </row>
    <row r="305" spans="1:9" x14ac:dyDescent="0.2">
      <c r="A305" s="37" t="s">
        <v>86</v>
      </c>
      <c r="B305" s="37">
        <v>15</v>
      </c>
      <c r="D305" s="37">
        <v>5</v>
      </c>
      <c r="E305" s="37" t="s">
        <v>0</v>
      </c>
      <c r="H305" s="38">
        <v>-8.1079999999999998E-4</v>
      </c>
      <c r="I305" s="38">
        <v>-5.3240000000000004E-4</v>
      </c>
    </row>
    <row r="306" spans="1:9" x14ac:dyDescent="0.2">
      <c r="A306" s="37" t="s">
        <v>86</v>
      </c>
      <c r="B306" s="37">
        <v>15</v>
      </c>
      <c r="D306" s="37">
        <v>5</v>
      </c>
      <c r="E306" s="37" t="s">
        <v>1</v>
      </c>
      <c r="H306" s="38">
        <v>1.4714999999999999E-3</v>
      </c>
      <c r="I306" s="38">
        <v>9.6612E-4</v>
      </c>
    </row>
    <row r="307" spans="1:9" x14ac:dyDescent="0.2">
      <c r="A307" s="37" t="s">
        <v>86</v>
      </c>
      <c r="B307" s="37">
        <v>15</v>
      </c>
      <c r="D307" s="37">
        <v>5</v>
      </c>
      <c r="E307" s="37" t="s">
        <v>2</v>
      </c>
      <c r="H307" s="38">
        <v>-1.0340000000000001E-4</v>
      </c>
      <c r="I307" s="38">
        <v>-6.7879999999999994E-5</v>
      </c>
    </row>
    <row r="308" spans="1:9" x14ac:dyDescent="0.2">
      <c r="A308" s="37" t="s">
        <v>86</v>
      </c>
      <c r="B308" s="37">
        <v>15</v>
      </c>
      <c r="D308" s="37">
        <v>4</v>
      </c>
      <c r="E308" s="37" t="s">
        <v>0</v>
      </c>
      <c r="H308" s="38">
        <v>6.7243999999999995E-4</v>
      </c>
      <c r="I308" s="38">
        <v>4.415E-4</v>
      </c>
    </row>
    <row r="309" spans="1:9" x14ac:dyDescent="0.2">
      <c r="A309" s="37" t="s">
        <v>86</v>
      </c>
      <c r="B309" s="37">
        <v>15</v>
      </c>
      <c r="D309" s="37">
        <v>4</v>
      </c>
      <c r="E309" s="37" t="s">
        <v>1</v>
      </c>
      <c r="H309" s="38">
        <v>-1.2229999999999999E-3</v>
      </c>
      <c r="I309" s="38">
        <v>-8.0309999999999995E-4</v>
      </c>
    </row>
    <row r="310" spans="1:9" x14ac:dyDescent="0.2">
      <c r="A310" s="37" t="s">
        <v>86</v>
      </c>
      <c r="B310" s="37">
        <v>15</v>
      </c>
      <c r="D310" s="37">
        <v>4</v>
      </c>
      <c r="E310" s="37" t="s">
        <v>2</v>
      </c>
      <c r="H310" s="38">
        <v>8.6039999999999996E-5</v>
      </c>
      <c r="I310" s="38">
        <v>5.6490999999999998E-5</v>
      </c>
    </row>
    <row r="311" spans="1:9" x14ac:dyDescent="0.2">
      <c r="A311" s="37" t="s">
        <v>86</v>
      </c>
      <c r="B311" s="37">
        <v>15</v>
      </c>
      <c r="D311" s="37">
        <v>3</v>
      </c>
      <c r="E311" s="37" t="s">
        <v>0</v>
      </c>
      <c r="H311" s="38">
        <v>6.4335E-5</v>
      </c>
      <c r="I311" s="38">
        <v>4.2240000000000002E-5</v>
      </c>
    </row>
    <row r="312" spans="1:9" x14ac:dyDescent="0.2">
      <c r="A312" s="37" t="s">
        <v>86</v>
      </c>
      <c r="B312" s="37">
        <v>15</v>
      </c>
      <c r="D312" s="37">
        <v>3</v>
      </c>
      <c r="E312" s="37" t="s">
        <v>1</v>
      </c>
      <c r="H312" s="38">
        <v>-1.116E-4</v>
      </c>
      <c r="I312" s="38">
        <v>-7.326E-5</v>
      </c>
    </row>
    <row r="313" spans="1:9" x14ac:dyDescent="0.2">
      <c r="A313" s="37" t="s">
        <v>86</v>
      </c>
      <c r="B313" s="37">
        <v>15</v>
      </c>
      <c r="D313" s="37">
        <v>3</v>
      </c>
      <c r="E313" s="37" t="s">
        <v>2</v>
      </c>
      <c r="H313" s="38">
        <v>7.5849E-6</v>
      </c>
      <c r="I313" s="38">
        <v>4.9799999999999998E-6</v>
      </c>
    </row>
    <row r="314" spans="1:9" x14ac:dyDescent="0.2">
      <c r="A314" s="37" t="s">
        <v>86</v>
      </c>
      <c r="B314" s="37">
        <v>15</v>
      </c>
      <c r="D314" s="37">
        <v>2</v>
      </c>
      <c r="E314" s="37" t="s">
        <v>0</v>
      </c>
      <c r="H314" s="38">
        <v>-7.4419999999999998E-4</v>
      </c>
      <c r="I314" s="38">
        <v>-4.8859999999999995E-4</v>
      </c>
    </row>
    <row r="315" spans="1:9" x14ac:dyDescent="0.2">
      <c r="A315" s="37" t="s">
        <v>86</v>
      </c>
      <c r="B315" s="37">
        <v>15</v>
      </c>
      <c r="D315" s="37">
        <v>2</v>
      </c>
      <c r="E315" s="37" t="s">
        <v>1</v>
      </c>
      <c r="H315" s="38">
        <v>1.3446E-3</v>
      </c>
      <c r="I315" s="38">
        <v>8.8283999999999997E-4</v>
      </c>
    </row>
    <row r="316" spans="1:9" x14ac:dyDescent="0.2">
      <c r="A316" s="37" t="s">
        <v>86</v>
      </c>
      <c r="B316" s="37">
        <v>15</v>
      </c>
      <c r="D316" s="37">
        <v>2</v>
      </c>
      <c r="E316" s="37" t="s">
        <v>2</v>
      </c>
      <c r="H316" s="38">
        <v>-9.4170000000000001E-5</v>
      </c>
      <c r="I316" s="38">
        <v>-6.1829999999999996E-5</v>
      </c>
    </row>
    <row r="317" spans="1:9" x14ac:dyDescent="0.2">
      <c r="A317" s="37" t="s">
        <v>86</v>
      </c>
      <c r="B317" s="37">
        <v>15</v>
      </c>
      <c r="D317" s="37">
        <v>1</v>
      </c>
      <c r="E317" s="37" t="s">
        <v>0</v>
      </c>
      <c r="H317" s="38">
        <v>7.4556999999999998E-4</v>
      </c>
      <c r="I317" s="38">
        <v>4.8952000000000002E-4</v>
      </c>
    </row>
    <row r="318" spans="1:9" x14ac:dyDescent="0.2">
      <c r="A318" s="37" t="s">
        <v>86</v>
      </c>
      <c r="B318" s="37">
        <v>15</v>
      </c>
      <c r="D318" s="37">
        <v>1</v>
      </c>
      <c r="E318" s="37" t="s">
        <v>1</v>
      </c>
      <c r="H318" s="38">
        <v>-1.3500000000000001E-3</v>
      </c>
      <c r="I318" s="38">
        <v>-8.8639999999999997E-4</v>
      </c>
    </row>
    <row r="319" spans="1:9" x14ac:dyDescent="0.2">
      <c r="A319" s="37" t="s">
        <v>86</v>
      </c>
      <c r="B319" s="37">
        <v>15</v>
      </c>
      <c r="D319" s="37">
        <v>1</v>
      </c>
      <c r="E319" s="37" t="s">
        <v>2</v>
      </c>
      <c r="H319" s="38">
        <v>9.4697999999999994E-5</v>
      </c>
      <c r="I319" s="38">
        <v>6.2174999999999993E-5</v>
      </c>
    </row>
    <row r="320" spans="1:9" x14ac:dyDescent="0.2">
      <c r="A320" s="37" t="s">
        <v>86</v>
      </c>
      <c r="B320" s="37">
        <v>16</v>
      </c>
      <c r="E320" s="37" t="s">
        <v>89</v>
      </c>
      <c r="H320" s="37">
        <v>5.1900000000000002E-2</v>
      </c>
      <c r="I320" s="37">
        <v>5.1900000000000002E-2</v>
      </c>
    </row>
    <row r="321" spans="1:9" x14ac:dyDescent="0.2">
      <c r="A321" s="37" t="s">
        <v>86</v>
      </c>
      <c r="B321" s="37">
        <v>16</v>
      </c>
      <c r="E321" s="37" t="s">
        <v>90</v>
      </c>
      <c r="H321" s="37">
        <v>0</v>
      </c>
      <c r="I321" s="37">
        <v>0.122</v>
      </c>
    </row>
    <row r="322" spans="1:9" x14ac:dyDescent="0.2">
      <c r="A322" s="37" t="s">
        <v>86</v>
      </c>
      <c r="B322" s="37">
        <v>16</v>
      </c>
      <c r="C322" s="37">
        <v>5.1999999999999998E-2</v>
      </c>
      <c r="D322" s="37">
        <v>6</v>
      </c>
      <c r="E322" s="37" t="s">
        <v>0</v>
      </c>
      <c r="H322" s="38">
        <v>4.0110000000000001E-7</v>
      </c>
      <c r="I322" s="38">
        <v>1.8833000000000001E-5</v>
      </c>
    </row>
    <row r="323" spans="1:9" x14ac:dyDescent="0.2">
      <c r="A323" s="37" t="s">
        <v>86</v>
      </c>
      <c r="B323" s="37">
        <v>16</v>
      </c>
      <c r="D323" s="37">
        <v>6</v>
      </c>
      <c r="E323" s="37" t="s">
        <v>1</v>
      </c>
      <c r="H323" s="38">
        <v>-3.3290000000000001E-5</v>
      </c>
      <c r="I323" s="38">
        <v>-1.5629999999999999E-3</v>
      </c>
    </row>
    <row r="324" spans="1:9" x14ac:dyDescent="0.2">
      <c r="A324" s="37" t="s">
        <v>86</v>
      </c>
      <c r="B324" s="37">
        <v>16</v>
      </c>
      <c r="D324" s="37">
        <v>6</v>
      </c>
      <c r="E324" s="37" t="s">
        <v>2</v>
      </c>
      <c r="H324" s="38">
        <v>1.2333999999999999E-7</v>
      </c>
      <c r="I324" s="38">
        <v>5.7914000000000002E-6</v>
      </c>
    </row>
    <row r="325" spans="1:9" x14ac:dyDescent="0.2">
      <c r="A325" s="37" t="s">
        <v>86</v>
      </c>
      <c r="B325" s="37">
        <v>16</v>
      </c>
      <c r="D325" s="37">
        <v>5</v>
      </c>
      <c r="E325" s="37" t="s">
        <v>0</v>
      </c>
      <c r="H325" s="38">
        <v>-2.024E-6</v>
      </c>
      <c r="I325" s="38">
        <v>-9.5019999999999995E-5</v>
      </c>
    </row>
    <row r="326" spans="1:9" x14ac:dyDescent="0.2">
      <c r="A326" s="37" t="s">
        <v>86</v>
      </c>
      <c r="B326" s="37">
        <v>16</v>
      </c>
      <c r="D326" s="37">
        <v>5</v>
      </c>
      <c r="E326" s="37" t="s">
        <v>1</v>
      </c>
      <c r="H326" s="38">
        <v>1.0876E-4</v>
      </c>
      <c r="I326" s="38">
        <v>5.1067999999999999E-3</v>
      </c>
    </row>
    <row r="327" spans="1:9" x14ac:dyDescent="0.2">
      <c r="A327" s="37" t="s">
        <v>86</v>
      </c>
      <c r="B327" s="37">
        <v>16</v>
      </c>
      <c r="D327" s="37">
        <v>5</v>
      </c>
      <c r="E327" s="37" t="s">
        <v>2</v>
      </c>
      <c r="H327" s="38">
        <v>-5.06E-7</v>
      </c>
      <c r="I327" s="38">
        <v>-2.376E-5</v>
      </c>
    </row>
    <row r="328" spans="1:9" x14ac:dyDescent="0.2">
      <c r="A328" s="37" t="s">
        <v>86</v>
      </c>
      <c r="B328" s="37">
        <v>16</v>
      </c>
      <c r="D328" s="37">
        <v>4</v>
      </c>
      <c r="E328" s="37" t="s">
        <v>0</v>
      </c>
      <c r="H328" s="38">
        <v>2.7344E-6</v>
      </c>
      <c r="I328" s="38">
        <v>1.2839000000000001E-4</v>
      </c>
    </row>
    <row r="329" spans="1:9" x14ac:dyDescent="0.2">
      <c r="A329" s="37" t="s">
        <v>86</v>
      </c>
      <c r="B329" s="37">
        <v>16</v>
      </c>
      <c r="D329" s="37">
        <v>4</v>
      </c>
      <c r="E329" s="37" t="s">
        <v>1</v>
      </c>
      <c r="H329" s="38">
        <v>-1.6589999999999999E-4</v>
      </c>
      <c r="I329" s="38">
        <v>-7.7879999999999998E-3</v>
      </c>
    </row>
    <row r="330" spans="1:9" x14ac:dyDescent="0.2">
      <c r="A330" s="37" t="s">
        <v>86</v>
      </c>
      <c r="B330" s="37">
        <v>16</v>
      </c>
      <c r="D330" s="37">
        <v>4</v>
      </c>
      <c r="E330" s="37" t="s">
        <v>2</v>
      </c>
      <c r="H330" s="38">
        <v>7.3607000000000005E-7</v>
      </c>
      <c r="I330" s="38">
        <v>3.4561000000000003E-5</v>
      </c>
    </row>
    <row r="331" spans="1:9" x14ac:dyDescent="0.2">
      <c r="A331" s="37" t="s">
        <v>86</v>
      </c>
      <c r="B331" s="37">
        <v>16</v>
      </c>
      <c r="D331" s="37">
        <v>3</v>
      </c>
      <c r="E331" s="37" t="s">
        <v>0</v>
      </c>
      <c r="H331" s="38">
        <v>-2.5160000000000001E-6</v>
      </c>
      <c r="I331" s="38">
        <v>-1.181E-4</v>
      </c>
    </row>
    <row r="332" spans="1:9" x14ac:dyDescent="0.2">
      <c r="A332" s="37" t="s">
        <v>86</v>
      </c>
      <c r="B332" s="37">
        <v>16</v>
      </c>
      <c r="D332" s="37">
        <v>3</v>
      </c>
      <c r="E332" s="37" t="s">
        <v>1</v>
      </c>
      <c r="H332" s="38">
        <v>1.8713000000000001E-4</v>
      </c>
      <c r="I332" s="38">
        <v>8.7861999999999992E-3</v>
      </c>
    </row>
    <row r="333" spans="1:9" x14ac:dyDescent="0.2">
      <c r="A333" s="37" t="s">
        <v>86</v>
      </c>
      <c r="B333" s="37">
        <v>16</v>
      </c>
      <c r="D333" s="37">
        <v>3</v>
      </c>
      <c r="E333" s="37" t="s">
        <v>2</v>
      </c>
      <c r="H333" s="38">
        <v>-7.6420000000000003E-7</v>
      </c>
      <c r="I333" s="38">
        <v>-3.5880000000000002E-5</v>
      </c>
    </row>
    <row r="334" spans="1:9" x14ac:dyDescent="0.2">
      <c r="A334" s="37" t="s">
        <v>86</v>
      </c>
      <c r="B334" s="37">
        <v>16</v>
      </c>
      <c r="D334" s="37">
        <v>2</v>
      </c>
      <c r="E334" s="37" t="s">
        <v>0</v>
      </c>
      <c r="H334" s="38">
        <v>1.6969E-6</v>
      </c>
      <c r="I334" s="38">
        <v>7.9674999999999999E-5</v>
      </c>
    </row>
    <row r="335" spans="1:9" x14ac:dyDescent="0.2">
      <c r="A335" s="37" t="s">
        <v>86</v>
      </c>
      <c r="B335" s="37">
        <v>16</v>
      </c>
      <c r="D335" s="37">
        <v>2</v>
      </c>
      <c r="E335" s="37" t="s">
        <v>1</v>
      </c>
      <c r="H335" s="38">
        <v>-1.6139999999999999E-4</v>
      </c>
      <c r="I335" s="38">
        <v>-7.5789999999999998E-3</v>
      </c>
    </row>
    <row r="336" spans="1:9" x14ac:dyDescent="0.2">
      <c r="A336" s="37" t="s">
        <v>86</v>
      </c>
      <c r="B336" s="37">
        <v>16</v>
      </c>
      <c r="D336" s="37">
        <v>2</v>
      </c>
      <c r="E336" s="37" t="s">
        <v>2</v>
      </c>
      <c r="H336" s="38">
        <v>6.0737000000000002E-7</v>
      </c>
      <c r="I336" s="38">
        <v>2.8518E-5</v>
      </c>
    </row>
    <row r="337" spans="1:9" x14ac:dyDescent="0.2">
      <c r="A337" s="37" t="s">
        <v>86</v>
      </c>
      <c r="B337" s="37">
        <v>16</v>
      </c>
      <c r="D337" s="37">
        <v>1</v>
      </c>
      <c r="E337" s="37" t="s">
        <v>0</v>
      </c>
      <c r="H337" s="38">
        <v>-6.2829999999999998E-7</v>
      </c>
      <c r="I337" s="38">
        <v>-2.9499999999999999E-5</v>
      </c>
    </row>
    <row r="338" spans="1:9" x14ac:dyDescent="0.2">
      <c r="A338" s="37" t="s">
        <v>86</v>
      </c>
      <c r="B338" s="37">
        <v>16</v>
      </c>
      <c r="D338" s="37">
        <v>1</v>
      </c>
      <c r="E338" s="37" t="s">
        <v>1</v>
      </c>
      <c r="H338" s="38">
        <v>9.5420999999999993E-5</v>
      </c>
      <c r="I338" s="38">
        <v>4.4803000000000004E-3</v>
      </c>
    </row>
    <row r="339" spans="1:9" x14ac:dyDescent="0.2">
      <c r="A339" s="37" t="s">
        <v>86</v>
      </c>
      <c r="B339" s="37">
        <v>16</v>
      </c>
      <c r="D339" s="37">
        <v>1</v>
      </c>
      <c r="E339" s="37" t="s">
        <v>2</v>
      </c>
      <c r="H339" s="38">
        <v>-3.2300000000000002E-7</v>
      </c>
      <c r="I339" s="38">
        <v>-1.517E-5</v>
      </c>
    </row>
    <row r="340" spans="1:9" x14ac:dyDescent="0.2">
      <c r="A340" s="37" t="s">
        <v>86</v>
      </c>
      <c r="B340" s="37">
        <v>17</v>
      </c>
      <c r="E340" s="37" t="s">
        <v>89</v>
      </c>
      <c r="H340" s="37">
        <v>5.0900000000000001E-2</v>
      </c>
      <c r="I340" s="37">
        <v>5.0900000000000001E-2</v>
      </c>
    </row>
    <row r="341" spans="1:9" x14ac:dyDescent="0.2">
      <c r="A341" s="37" t="s">
        <v>86</v>
      </c>
      <c r="B341" s="37">
        <v>17</v>
      </c>
      <c r="E341" s="37" t="s">
        <v>90</v>
      </c>
      <c r="H341" s="37">
        <v>0.157</v>
      </c>
      <c r="I341" s="37">
        <v>0</v>
      </c>
    </row>
    <row r="342" spans="1:9" x14ac:dyDescent="0.2">
      <c r="A342" s="37" t="s">
        <v>86</v>
      </c>
      <c r="B342" s="37">
        <v>17</v>
      </c>
      <c r="C342" s="37">
        <v>5.0999999999999997E-2</v>
      </c>
      <c r="D342" s="37">
        <v>6</v>
      </c>
      <c r="E342" s="37" t="s">
        <v>0</v>
      </c>
      <c r="H342" s="38">
        <v>-1.474E-3</v>
      </c>
      <c r="I342" s="38">
        <v>2.6324000000000001E-5</v>
      </c>
    </row>
    <row r="343" spans="1:9" x14ac:dyDescent="0.2">
      <c r="A343" s="37" t="s">
        <v>86</v>
      </c>
      <c r="B343" s="37">
        <v>17</v>
      </c>
      <c r="D343" s="37">
        <v>6</v>
      </c>
      <c r="E343" s="37" t="s">
        <v>1</v>
      </c>
      <c r="H343" s="38">
        <v>-5.3480000000000003E-5</v>
      </c>
      <c r="I343" s="38">
        <v>9.5505000000000007E-7</v>
      </c>
    </row>
    <row r="344" spans="1:9" x14ac:dyDescent="0.2">
      <c r="A344" s="37" t="s">
        <v>86</v>
      </c>
      <c r="B344" s="37">
        <v>17</v>
      </c>
      <c r="D344" s="37">
        <v>6</v>
      </c>
      <c r="E344" s="37" t="s">
        <v>2</v>
      </c>
      <c r="H344" s="38">
        <v>5.8587999999999997E-6</v>
      </c>
      <c r="I344" s="38">
        <v>-1.046E-7</v>
      </c>
    </row>
    <row r="345" spans="1:9" x14ac:dyDescent="0.2">
      <c r="A345" s="37" t="s">
        <v>86</v>
      </c>
      <c r="B345" s="37">
        <v>17</v>
      </c>
      <c r="D345" s="37">
        <v>5</v>
      </c>
      <c r="E345" s="37" t="s">
        <v>0</v>
      </c>
      <c r="H345" s="38">
        <v>4.8809999999999999E-3</v>
      </c>
      <c r="I345" s="38">
        <v>-8.7159999999999999E-5</v>
      </c>
    </row>
    <row r="346" spans="1:9" x14ac:dyDescent="0.2">
      <c r="A346" s="37" t="s">
        <v>86</v>
      </c>
      <c r="B346" s="37">
        <v>17</v>
      </c>
      <c r="D346" s="37">
        <v>5</v>
      </c>
      <c r="E346" s="37" t="s">
        <v>1</v>
      </c>
      <c r="H346" s="38">
        <v>2.3861999999999999E-4</v>
      </c>
      <c r="I346" s="38">
        <v>-4.2610000000000004E-6</v>
      </c>
    </row>
    <row r="347" spans="1:9" x14ac:dyDescent="0.2">
      <c r="A347" s="37" t="s">
        <v>86</v>
      </c>
      <c r="B347" s="37">
        <v>17</v>
      </c>
      <c r="D347" s="37">
        <v>5</v>
      </c>
      <c r="E347" s="37" t="s">
        <v>2</v>
      </c>
      <c r="H347" s="38">
        <v>-2.338E-5</v>
      </c>
      <c r="I347" s="38">
        <v>4.1759000000000002E-7</v>
      </c>
    </row>
    <row r="348" spans="1:9" x14ac:dyDescent="0.2">
      <c r="A348" s="37" t="s">
        <v>86</v>
      </c>
      <c r="B348" s="37">
        <v>17</v>
      </c>
      <c r="D348" s="37">
        <v>4</v>
      </c>
      <c r="E348" s="37" t="s">
        <v>0</v>
      </c>
      <c r="H348" s="38">
        <v>-7.5779999999999997E-3</v>
      </c>
      <c r="I348" s="38">
        <v>1.3532E-4</v>
      </c>
    </row>
    <row r="349" spans="1:9" x14ac:dyDescent="0.2">
      <c r="A349" s="37" t="s">
        <v>86</v>
      </c>
      <c r="B349" s="37">
        <v>17</v>
      </c>
      <c r="D349" s="37">
        <v>4</v>
      </c>
      <c r="E349" s="37" t="s">
        <v>1</v>
      </c>
      <c r="H349" s="38">
        <v>-4.2789999999999999E-4</v>
      </c>
      <c r="I349" s="38">
        <v>7.6420999999999992E-6</v>
      </c>
    </row>
    <row r="350" spans="1:9" x14ac:dyDescent="0.2">
      <c r="A350" s="37" t="s">
        <v>86</v>
      </c>
      <c r="B350" s="37">
        <v>17</v>
      </c>
      <c r="D350" s="37">
        <v>4</v>
      </c>
      <c r="E350" s="37" t="s">
        <v>2</v>
      </c>
      <c r="H350" s="38">
        <v>4.0178000000000001E-5</v>
      </c>
      <c r="I350" s="38">
        <v>-7.1750000000000001E-7</v>
      </c>
    </row>
    <row r="351" spans="1:9" x14ac:dyDescent="0.2">
      <c r="A351" s="37" t="s">
        <v>86</v>
      </c>
      <c r="B351" s="37">
        <v>17</v>
      </c>
      <c r="D351" s="37">
        <v>3</v>
      </c>
      <c r="E351" s="37" t="s">
        <v>0</v>
      </c>
      <c r="H351" s="38">
        <v>8.6365999999999995E-3</v>
      </c>
      <c r="I351" s="38">
        <v>-1.5420000000000001E-4</v>
      </c>
    </row>
    <row r="352" spans="1:9" x14ac:dyDescent="0.2">
      <c r="A352" s="37" t="s">
        <v>86</v>
      </c>
      <c r="B352" s="37">
        <v>17</v>
      </c>
      <c r="D352" s="37">
        <v>3</v>
      </c>
      <c r="E352" s="37" t="s">
        <v>1</v>
      </c>
      <c r="H352" s="38">
        <v>5.4903999999999999E-4</v>
      </c>
      <c r="I352" s="38">
        <v>-9.8050000000000001E-6</v>
      </c>
    </row>
    <row r="353" spans="1:9" x14ac:dyDescent="0.2">
      <c r="A353" s="37" t="s">
        <v>86</v>
      </c>
      <c r="B353" s="37">
        <v>17</v>
      </c>
      <c r="D353" s="37">
        <v>3</v>
      </c>
      <c r="E353" s="37" t="s">
        <v>2</v>
      </c>
      <c r="H353" s="38">
        <v>-5.0059999999999998E-5</v>
      </c>
      <c r="I353" s="38">
        <v>8.9401999999999995E-7</v>
      </c>
    </row>
    <row r="354" spans="1:9" x14ac:dyDescent="0.2">
      <c r="A354" s="37" t="s">
        <v>86</v>
      </c>
      <c r="B354" s="37">
        <v>17</v>
      </c>
      <c r="D354" s="37">
        <v>2</v>
      </c>
      <c r="E354" s="37" t="s">
        <v>0</v>
      </c>
      <c r="H354" s="38">
        <v>-7.5640000000000004E-3</v>
      </c>
      <c r="I354" s="38">
        <v>1.3506999999999999E-4</v>
      </c>
    </row>
    <row r="355" spans="1:9" x14ac:dyDescent="0.2">
      <c r="A355" s="37" t="s">
        <v>86</v>
      </c>
      <c r="B355" s="37">
        <v>17</v>
      </c>
      <c r="D355" s="37">
        <v>2</v>
      </c>
      <c r="E355" s="37" t="s">
        <v>1</v>
      </c>
      <c r="H355" s="38">
        <v>-5.4149999999999999E-4</v>
      </c>
      <c r="I355" s="38">
        <v>9.6694999999999995E-6</v>
      </c>
    </row>
    <row r="356" spans="1:9" x14ac:dyDescent="0.2">
      <c r="A356" s="37" t="s">
        <v>86</v>
      </c>
      <c r="B356" s="37">
        <v>17</v>
      </c>
      <c r="D356" s="37">
        <v>2</v>
      </c>
      <c r="E356" s="37" t="s">
        <v>2</v>
      </c>
      <c r="H356" s="38">
        <v>4.7991000000000002E-5</v>
      </c>
      <c r="I356" s="38">
        <v>-8.5700000000000001E-7</v>
      </c>
    </row>
    <row r="357" spans="1:9" x14ac:dyDescent="0.2">
      <c r="A357" s="37" t="s">
        <v>86</v>
      </c>
      <c r="B357" s="37">
        <v>17</v>
      </c>
      <c r="D357" s="37">
        <v>1</v>
      </c>
      <c r="E357" s="37" t="s">
        <v>0</v>
      </c>
      <c r="H357" s="38">
        <v>4.6683999999999996E-3</v>
      </c>
      <c r="I357" s="38">
        <v>-8.3369999999999996E-5</v>
      </c>
    </row>
    <row r="358" spans="1:9" x14ac:dyDescent="0.2">
      <c r="A358" s="37" t="s">
        <v>86</v>
      </c>
      <c r="B358" s="37">
        <v>17</v>
      </c>
      <c r="D358" s="37">
        <v>1</v>
      </c>
      <c r="E358" s="37" t="s">
        <v>1</v>
      </c>
      <c r="H358" s="38">
        <v>3.7602000000000002E-4</v>
      </c>
      <c r="I358" s="38">
        <v>-6.7150000000000001E-6</v>
      </c>
    </row>
    <row r="359" spans="1:9" x14ac:dyDescent="0.2">
      <c r="A359" s="37" t="s">
        <v>86</v>
      </c>
      <c r="B359" s="37">
        <v>17</v>
      </c>
      <c r="D359" s="37">
        <v>1</v>
      </c>
      <c r="E359" s="37" t="s">
        <v>2</v>
      </c>
      <c r="H359" s="38">
        <v>-3.2320000000000002E-5</v>
      </c>
      <c r="I359" s="38">
        <v>5.7716999999999997E-7</v>
      </c>
    </row>
    <row r="360" spans="1:9" x14ac:dyDescent="0.2">
      <c r="A360" s="37" t="s">
        <v>86</v>
      </c>
      <c r="B360" s="37">
        <v>18</v>
      </c>
      <c r="E360" s="37" t="s">
        <v>89</v>
      </c>
      <c r="H360" s="37">
        <v>4.3099999999999999E-2</v>
      </c>
      <c r="I360" s="37">
        <v>4.3099999999999999E-2</v>
      </c>
    </row>
    <row r="361" spans="1:9" x14ac:dyDescent="0.2">
      <c r="A361" s="37" t="s">
        <v>86</v>
      </c>
      <c r="B361" s="37">
        <v>18</v>
      </c>
      <c r="E361" s="37" t="s">
        <v>90</v>
      </c>
      <c r="H361" s="37">
        <v>0</v>
      </c>
      <c r="I361" s="37">
        <v>0</v>
      </c>
    </row>
    <row r="362" spans="1:9" x14ac:dyDescent="0.2">
      <c r="A362" s="37" t="s">
        <v>86</v>
      </c>
      <c r="B362" s="37">
        <v>18</v>
      </c>
      <c r="C362" s="37">
        <v>4.2999999999999997E-2</v>
      </c>
      <c r="D362" s="37">
        <v>6</v>
      </c>
      <c r="E362" s="37" t="s">
        <v>0</v>
      </c>
      <c r="H362" s="38">
        <v>-3.879E-5</v>
      </c>
      <c r="I362" s="38">
        <v>-3.375E-5</v>
      </c>
    </row>
    <row r="363" spans="1:9" x14ac:dyDescent="0.2">
      <c r="A363" s="37" t="s">
        <v>86</v>
      </c>
      <c r="B363" s="37">
        <v>18</v>
      </c>
      <c r="D363" s="37">
        <v>6</v>
      </c>
      <c r="E363" s="37" t="s">
        <v>1</v>
      </c>
      <c r="H363" s="38">
        <v>6.9753999999999997E-5</v>
      </c>
      <c r="I363" s="38">
        <v>6.0677999999999997E-5</v>
      </c>
    </row>
    <row r="364" spans="1:9" x14ac:dyDescent="0.2">
      <c r="A364" s="37" t="s">
        <v>86</v>
      </c>
      <c r="B364" s="37">
        <v>18</v>
      </c>
      <c r="D364" s="37">
        <v>6</v>
      </c>
      <c r="E364" s="37" t="s">
        <v>2</v>
      </c>
      <c r="H364" s="38">
        <v>-4.9320000000000004E-6</v>
      </c>
      <c r="I364" s="38">
        <v>-4.2899999999999996E-6</v>
      </c>
    </row>
    <row r="365" spans="1:9" x14ac:dyDescent="0.2">
      <c r="A365" s="37" t="s">
        <v>86</v>
      </c>
      <c r="B365" s="37">
        <v>18</v>
      </c>
      <c r="D365" s="37">
        <v>5</v>
      </c>
      <c r="E365" s="37" t="s">
        <v>0</v>
      </c>
      <c r="H365" s="38">
        <v>1.3740000000000001E-4</v>
      </c>
      <c r="I365" s="38">
        <v>1.1951999999999999E-4</v>
      </c>
    </row>
    <row r="366" spans="1:9" x14ac:dyDescent="0.2">
      <c r="A366" s="37" t="s">
        <v>86</v>
      </c>
      <c r="B366" s="37">
        <v>18</v>
      </c>
      <c r="D366" s="37">
        <v>5</v>
      </c>
      <c r="E366" s="37" t="s">
        <v>1</v>
      </c>
      <c r="H366" s="38">
        <v>-2.498E-4</v>
      </c>
      <c r="I366" s="38">
        <v>-2.173E-4</v>
      </c>
    </row>
    <row r="367" spans="1:9" x14ac:dyDescent="0.2">
      <c r="A367" s="37" t="s">
        <v>86</v>
      </c>
      <c r="B367" s="37">
        <v>18</v>
      </c>
      <c r="D367" s="37">
        <v>5</v>
      </c>
      <c r="E367" s="37" t="s">
        <v>2</v>
      </c>
      <c r="H367" s="38">
        <v>1.7564999999999999E-5</v>
      </c>
      <c r="I367" s="38">
        <v>1.5279999999999999E-5</v>
      </c>
    </row>
    <row r="368" spans="1:9" x14ac:dyDescent="0.2">
      <c r="A368" s="37" t="s">
        <v>86</v>
      </c>
      <c r="B368" s="37">
        <v>18</v>
      </c>
      <c r="D368" s="37">
        <v>4</v>
      </c>
      <c r="E368" s="37" t="s">
        <v>0</v>
      </c>
      <c r="H368" s="38">
        <v>-2.1220000000000001E-4</v>
      </c>
      <c r="I368" s="38">
        <v>-1.8459999999999999E-4</v>
      </c>
    </row>
    <row r="369" spans="1:9" x14ac:dyDescent="0.2">
      <c r="A369" s="37" t="s">
        <v>86</v>
      </c>
      <c r="B369" s="37">
        <v>18</v>
      </c>
      <c r="D369" s="37">
        <v>4</v>
      </c>
      <c r="E369" s="37" t="s">
        <v>1</v>
      </c>
      <c r="H369" s="38">
        <v>3.8608000000000002E-4</v>
      </c>
      <c r="I369" s="38">
        <v>3.3585E-4</v>
      </c>
    </row>
    <row r="370" spans="1:9" x14ac:dyDescent="0.2">
      <c r="A370" s="37" t="s">
        <v>86</v>
      </c>
      <c r="B370" s="37">
        <v>18</v>
      </c>
      <c r="D370" s="37">
        <v>4</v>
      </c>
      <c r="E370" s="37" t="s">
        <v>2</v>
      </c>
      <c r="H370" s="38">
        <v>-2.7140000000000001E-5</v>
      </c>
      <c r="I370" s="38">
        <v>-2.3609999999999999E-5</v>
      </c>
    </row>
    <row r="371" spans="1:9" x14ac:dyDescent="0.2">
      <c r="A371" s="37" t="s">
        <v>86</v>
      </c>
      <c r="B371" s="37">
        <v>18</v>
      </c>
      <c r="D371" s="37">
        <v>3</v>
      </c>
      <c r="E371" s="37" t="s">
        <v>0</v>
      </c>
      <c r="H371" s="38">
        <v>2.4201999999999999E-4</v>
      </c>
      <c r="I371" s="38">
        <v>2.1053000000000001E-4</v>
      </c>
    </row>
    <row r="372" spans="1:9" x14ac:dyDescent="0.2">
      <c r="A372" s="37" t="s">
        <v>86</v>
      </c>
      <c r="B372" s="37">
        <v>18</v>
      </c>
      <c r="D372" s="37">
        <v>3</v>
      </c>
      <c r="E372" s="37" t="s">
        <v>1</v>
      </c>
      <c r="H372" s="38">
        <v>-4.4020000000000002E-4</v>
      </c>
      <c r="I372" s="38">
        <v>-3.8289999999999998E-4</v>
      </c>
    </row>
    <row r="373" spans="1:9" x14ac:dyDescent="0.2">
      <c r="A373" s="37" t="s">
        <v>86</v>
      </c>
      <c r="B373" s="37">
        <v>18</v>
      </c>
      <c r="D373" s="37">
        <v>3</v>
      </c>
      <c r="E373" s="37" t="s">
        <v>2</v>
      </c>
      <c r="H373" s="38">
        <v>3.0956E-5</v>
      </c>
      <c r="I373" s="38">
        <v>2.6928999999999999E-5</v>
      </c>
    </row>
    <row r="374" spans="1:9" x14ac:dyDescent="0.2">
      <c r="A374" s="37" t="s">
        <v>86</v>
      </c>
      <c r="B374" s="37">
        <v>18</v>
      </c>
      <c r="D374" s="37">
        <v>2</v>
      </c>
      <c r="E374" s="37" t="s">
        <v>0</v>
      </c>
      <c r="H374" s="38">
        <v>-2.1049999999999999E-4</v>
      </c>
      <c r="I374" s="38">
        <v>-1.8310000000000001E-4</v>
      </c>
    </row>
    <row r="375" spans="1:9" x14ac:dyDescent="0.2">
      <c r="A375" s="37" t="s">
        <v>86</v>
      </c>
      <c r="B375" s="37">
        <v>18</v>
      </c>
      <c r="D375" s="37">
        <v>2</v>
      </c>
      <c r="E375" s="37" t="s">
        <v>1</v>
      </c>
      <c r="H375" s="38">
        <v>3.8298E-4</v>
      </c>
      <c r="I375" s="38">
        <v>3.3314999999999999E-4</v>
      </c>
    </row>
    <row r="376" spans="1:9" x14ac:dyDescent="0.2">
      <c r="A376" s="37" t="s">
        <v>86</v>
      </c>
      <c r="B376" s="37">
        <v>18</v>
      </c>
      <c r="D376" s="37">
        <v>2</v>
      </c>
      <c r="E376" s="37" t="s">
        <v>2</v>
      </c>
      <c r="H376" s="38">
        <v>-2.6930000000000001E-5</v>
      </c>
      <c r="I376" s="38">
        <v>-2.3430000000000001E-5</v>
      </c>
    </row>
    <row r="377" spans="1:9" x14ac:dyDescent="0.2">
      <c r="A377" s="37" t="s">
        <v>86</v>
      </c>
      <c r="B377" s="37">
        <v>18</v>
      </c>
      <c r="D377" s="37">
        <v>1</v>
      </c>
      <c r="E377" s="37" t="s">
        <v>0</v>
      </c>
      <c r="H377" s="38">
        <v>1.2564E-4</v>
      </c>
      <c r="I377" s="38">
        <v>1.0929000000000001E-4</v>
      </c>
    </row>
    <row r="378" spans="1:9" x14ac:dyDescent="0.2">
      <c r="A378" s="37" t="s">
        <v>86</v>
      </c>
      <c r="B378" s="37">
        <v>18</v>
      </c>
      <c r="D378" s="37">
        <v>1</v>
      </c>
      <c r="E378" s="37" t="s">
        <v>1</v>
      </c>
      <c r="H378" s="38">
        <v>-2.288E-4</v>
      </c>
      <c r="I378" s="38">
        <v>-1.9900000000000001E-4</v>
      </c>
    </row>
    <row r="379" spans="1:9" x14ac:dyDescent="0.2">
      <c r="A379" s="37" t="s">
        <v>86</v>
      </c>
      <c r="B379" s="37">
        <v>18</v>
      </c>
      <c r="D379" s="37">
        <v>1</v>
      </c>
      <c r="E379" s="37" t="s">
        <v>2</v>
      </c>
      <c r="H379" s="38">
        <v>1.6098000000000001E-5</v>
      </c>
      <c r="I379" s="38">
        <v>1.4003E-5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7" zoomScale="70" zoomScaleNormal="70" workbookViewId="0">
      <selection activeCell="S26" sqref="R22:S26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0.83299999999999996</v>
      </c>
      <c r="S2" s="34">
        <f>IF($Q2="","",HLOOKUP($Q2,'Elab-Modi'!$C$5:$AF$38,33,FALSE)/100)</f>
        <v>0.81216999999999995</v>
      </c>
      <c r="T2" s="34">
        <f>IF($Q2="","",HLOOKUP($Q2,'Elab-Modi'!$C$5:$AF$38,34,FALSE)/100)</f>
        <v>1.0000000000000001E-5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0.71</v>
      </c>
      <c r="S3" s="34">
        <f>IF($Q3="","",HLOOKUP($Q3,'Elab-Modi'!$C$5:$AF$38,33,FALSE)/100)</f>
        <v>4.0000000000000003E-5</v>
      </c>
      <c r="T3" s="34">
        <f>IF($Q3="","",HLOOKUP($Q3,'Elab-Modi'!$C$5:$AF$38,34,FALSE)/100)</f>
        <v>0.83991000000000005</v>
      </c>
    </row>
    <row r="4" spans="1:20" x14ac:dyDescent="0.2">
      <c r="A4" s="6" t="s">
        <v>23</v>
      </c>
      <c r="B4" s="30">
        <v>12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0.61399999999999999</v>
      </c>
      <c r="S4" s="34">
        <f>IF($Q4="","",HLOOKUP($Q4,'Elab-Modi'!$C$5:$AF$38,33,FALSE)/100)</f>
        <v>5.0699999999999999E-3</v>
      </c>
      <c r="T4" s="34">
        <f>IF($Q4="","",HLOOKUP($Q4,'Elab-Modi'!$C$5:$AF$38,34,FALSE)/100)</f>
        <v>1.31E-3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0.26900000000000002</v>
      </c>
      <c r="S5" s="34">
        <f>IF($Q5="","",HLOOKUP($Q5,'Elab-Modi'!$C$5:$AF$38,33,FALSE)/100)</f>
        <v>0.11625000000000001</v>
      </c>
      <c r="T5" s="34">
        <f>IF($Q5="","",HLOOKUP($Q5,'Elab-Modi'!$C$5:$AF$38,34,FALSE)/100)</f>
        <v>0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0.23799999999999999</v>
      </c>
      <c r="S6" s="34">
        <f>IF($Q6="","",HLOOKUP($Q6,'Elab-Modi'!$C$5:$AF$38,33,FALSE)/100)</f>
        <v>0</v>
      </c>
      <c r="T6" s="34">
        <f>IF($Q6="","",HLOOKUP($Q6,'Elab-Modi'!$C$5:$AF$38,34,FALSE)/100)</f>
        <v>0.10276999999999999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>
        <f t="shared" si="1"/>
        <v>9</v>
      </c>
      <c r="K7" s="1">
        <f t="shared" si="1"/>
        <v>10</v>
      </c>
      <c r="L7" s="1">
        <f t="shared" si="1"/>
        <v>11</v>
      </c>
      <c r="M7" s="1">
        <f t="shared" si="1"/>
        <v>12</v>
      </c>
      <c r="N7" s="6" t="str">
        <f>""</f>
        <v/>
      </c>
      <c r="Q7" s="6">
        <f t="shared" si="0"/>
        <v>6</v>
      </c>
      <c r="R7" s="24">
        <f>IF(Q7="","",HLOOKUP(Q7,'Elab-Modi'!$C$5:$AF$36,32))</f>
        <v>0.20399999999999999</v>
      </c>
      <c r="S7" s="34">
        <f>IF($Q7="","",HLOOKUP($Q7,'Elab-Modi'!$C$5:$AF$38,33,FALSE)/100)</f>
        <v>4.6999999999999999E-4</v>
      </c>
      <c r="T7" s="34">
        <f>IF($Q7="","",HLOOKUP($Q7,'Elab-Modi'!$C$5:$AF$38,34,FALSE)/100)</f>
        <v>4.0000000000000003E-5</v>
      </c>
    </row>
    <row r="8" spans="1:20" x14ac:dyDescent="0.2">
      <c r="A8" s="1" t="s">
        <v>7</v>
      </c>
      <c r="B8" s="31">
        <v>0.5</v>
      </c>
      <c r="C8" s="31">
        <v>13.02</v>
      </c>
      <c r="D8" s="31">
        <v>13.02</v>
      </c>
      <c r="E8" s="31">
        <v>26.95</v>
      </c>
      <c r="F8" s="31">
        <v>26.95</v>
      </c>
      <c r="G8" s="31">
        <v>17.55</v>
      </c>
      <c r="H8" s="31">
        <v>17.55</v>
      </c>
      <c r="I8" s="31">
        <v>13.65</v>
      </c>
      <c r="J8" s="31">
        <v>13.65</v>
      </c>
      <c r="K8" s="31">
        <v>4.3499999999999996</v>
      </c>
      <c r="L8" s="31">
        <v>4.3499999999999996</v>
      </c>
      <c r="M8" s="31">
        <v>0.5</v>
      </c>
      <c r="Q8" s="6">
        <f t="shared" si="0"/>
        <v>7</v>
      </c>
      <c r="R8" s="24">
        <f>IF(Q8="","",HLOOKUP(Q8,'Elab-Modi'!$C$5:$AF$36,32))</f>
        <v>0.14199999999999999</v>
      </c>
      <c r="S8" s="34">
        <f>IF($Q8="","",HLOOKUP($Q8,'Elab-Modi'!$C$5:$AF$38,33,FALSE)/100)</f>
        <v>4.0780000000000004E-2</v>
      </c>
      <c r="T8" s="34">
        <f>IF($Q8="","",HLOOKUP($Q8,'Elab-Modi'!$C$5:$AF$38,34,FALSE)/100)</f>
        <v>0</v>
      </c>
    </row>
    <row r="9" spans="1:20" x14ac:dyDescent="0.2">
      <c r="A9" s="1" t="s">
        <v>8</v>
      </c>
      <c r="B9" s="31">
        <v>2.6</v>
      </c>
      <c r="C9" s="31">
        <v>2.6</v>
      </c>
      <c r="D9" s="31">
        <v>0.5</v>
      </c>
      <c r="E9" s="31">
        <v>0.5</v>
      </c>
      <c r="F9" s="31">
        <v>14.1</v>
      </c>
      <c r="G9" s="31">
        <v>14.1</v>
      </c>
      <c r="H9" s="31">
        <v>10.9</v>
      </c>
      <c r="I9" s="31">
        <v>10.9</v>
      </c>
      <c r="J9" s="31">
        <v>14.1</v>
      </c>
      <c r="K9" s="31">
        <v>14.1</v>
      </c>
      <c r="L9" s="31">
        <v>12</v>
      </c>
      <c r="M9" s="31">
        <v>12</v>
      </c>
      <c r="Q9" s="6">
        <f t="shared" si="0"/>
        <v>8</v>
      </c>
      <c r="R9" s="24">
        <f>IF(Q9="","",HLOOKUP(Q9,'Elab-Modi'!$C$5:$AF$36,32))</f>
        <v>0.13200000000000001</v>
      </c>
      <c r="S9" s="34">
        <f>IF($Q9="","",HLOOKUP($Q9,'Elab-Modi'!$C$5:$AF$38,33,FALSE)/100)</f>
        <v>0</v>
      </c>
      <c r="T9" s="34">
        <f>IF($Q9="","",HLOOKUP($Q9,'Elab-Modi'!$C$5:$AF$38,34,FALSE)/100)</f>
        <v>3.56E-2</v>
      </c>
    </row>
    <row r="10" spans="1:20" x14ac:dyDescent="0.2">
      <c r="Q10" s="6">
        <f t="shared" si="0"/>
        <v>9</v>
      </c>
      <c r="R10" s="24">
        <f>IF(Q10="","",HLOOKUP(Q10,'Elab-Modi'!$C$5:$AF$36,32))</f>
        <v>0.112</v>
      </c>
      <c r="S10" s="34">
        <f>IF($Q10="","",HLOOKUP($Q10,'Elab-Modi'!$C$5:$AF$38,33,FALSE)/100)</f>
        <v>1.4000000000000001E-4</v>
      </c>
      <c r="T10" s="34">
        <f>IF($Q10="","",HLOOKUP($Q10,'Elab-Modi'!$C$5:$AF$38,34,FALSE)/100)</f>
        <v>1.0000000000000001E-5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8.8999999999999996E-2</v>
      </c>
      <c r="S11" s="34">
        <f>IF($Q11="","",HLOOKUP($Q11,'Elab-Modi'!$C$5:$AF$38,33,FALSE)/100)</f>
        <v>1.702E-2</v>
      </c>
      <c r="T11" s="34">
        <f>IF($Q11="","",HLOOKUP($Q11,'Elab-Modi'!$C$5:$AF$38,34,FALSE)/100)</f>
        <v>0</v>
      </c>
    </row>
    <row r="12" spans="1:20" x14ac:dyDescent="0.2">
      <c r="A12" s="6" t="s">
        <v>3</v>
      </c>
      <c r="B12" s="30">
        <v>3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8.5999999999999993E-2</v>
      </c>
      <c r="S12" s="34">
        <f>IF($Q12="","",HLOOKUP($Q12,'Elab-Modi'!$C$5:$AF$38,33,FALSE)/100)</f>
        <v>0</v>
      </c>
      <c r="T12" s="34">
        <f>IF($Q12="","",HLOOKUP($Q12,'Elab-Modi'!$C$5:$AF$38,34,FALSE)/100)</f>
        <v>1.4030000000000001E-2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7.1999999999999995E-2</v>
      </c>
      <c r="S13" s="34">
        <f>IF($Q13="","",HLOOKUP($Q13,'Elab-Modi'!$C$5:$AF$38,33,FALSE)/100)</f>
        <v>5.0000000000000002E-5</v>
      </c>
      <c r="T13" s="34">
        <f>IF($Q13="","",HLOOKUP($Q13,'Elab-Modi'!$C$5:$AF$38,34,FALSE)/100)</f>
        <v>1.0000000000000001E-5</v>
      </c>
    </row>
    <row r="14" spans="1:20" x14ac:dyDescent="0.2">
      <c r="Q14" s="6">
        <f t="shared" si="0"/>
        <v>13</v>
      </c>
      <c r="R14" s="24">
        <f>IF(Q14="","",HLOOKUP(Q14,'Elab-Modi'!$C$5:$AF$36,32))</f>
        <v>6.4000000000000001E-2</v>
      </c>
      <c r="S14" s="34">
        <f>IF($Q14="","",HLOOKUP($Q14,'Elab-Modi'!$C$5:$AF$38,33,FALSE)/100)</f>
        <v>6.3800000000000003E-3</v>
      </c>
      <c r="T14" s="34">
        <f>IF($Q14="","",HLOOKUP($Q14,'Elab-Modi'!$C$5:$AF$38,34,FALSE)/100)</f>
        <v>3.0000000000000001E-5</v>
      </c>
    </row>
    <row r="15" spans="1:20" x14ac:dyDescent="0.2">
      <c r="Q15" s="6">
        <f t="shared" si="0"/>
        <v>14</v>
      </c>
      <c r="R15" s="24">
        <f>IF(Q15="","",HLOOKUP(Q15,'Elab-Modi'!$C$5:$AF$36,32))</f>
        <v>6.3E-2</v>
      </c>
      <c r="S15" s="34">
        <f>IF($Q15="","",HLOOKUP($Q15,'Elab-Modi'!$C$5:$AF$38,33,FALSE)/100)</f>
        <v>4.0000000000000003E-5</v>
      </c>
      <c r="T15" s="34">
        <f>IF($Q15="","",HLOOKUP($Q15,'Elab-Modi'!$C$5:$AF$38,34,FALSE)/100)</f>
        <v>5.0400000000000002E-3</v>
      </c>
    </row>
    <row r="16" spans="1:20" x14ac:dyDescent="0.2">
      <c r="A16" s="6" t="s">
        <v>5</v>
      </c>
      <c r="B16" s="25">
        <f>VLOOKUP(B12,Q2:T31,2)</f>
        <v>0.61399999999999999</v>
      </c>
      <c r="C16" s="7" t="s">
        <v>62</v>
      </c>
      <c r="Q16" s="6">
        <f t="shared" si="0"/>
        <v>15</v>
      </c>
      <c r="R16" s="24">
        <f>IF(Q16="","",HLOOKUP(Q16,'Elab-Modi'!$C$5:$AF$36,32))</f>
        <v>5.2999999999999999E-2</v>
      </c>
      <c r="S16" s="34">
        <f>IF($Q16="","",HLOOKUP($Q16,'Elab-Modi'!$C$5:$AF$38,33,FALSE)/100)</f>
        <v>1.0000000000000001E-5</v>
      </c>
      <c r="T16" s="34">
        <f>IF($Q16="","",HLOOKUP($Q16,'Elab-Modi'!$C$5:$AF$38,34,FALSE)/100)</f>
        <v>1.0000000000000001E-5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5.1999999999999998E-2</v>
      </c>
      <c r="S17" s="34">
        <f>IF($Q17="","",HLOOKUP($Q17,'Elab-Modi'!$C$5:$AF$38,33,FALSE)/100)</f>
        <v>0</v>
      </c>
      <c r="T17" s="34">
        <f>IF($Q17="","",HLOOKUP($Q17,'Elab-Modi'!$C$5:$AF$38,34,FALSE)/100)</f>
        <v>1.2199999999999999E-3</v>
      </c>
    </row>
    <row r="18" spans="1:20" x14ac:dyDescent="0.2">
      <c r="A18" s="6" t="s">
        <v>19</v>
      </c>
      <c r="B18" s="27">
        <f>VLOOKUP(B12,Q2:T31,3)</f>
        <v>5.0699999999999999E-3</v>
      </c>
      <c r="C18" s="23"/>
      <c r="Q18" s="6">
        <f t="shared" si="0"/>
        <v>17</v>
      </c>
      <c r="R18" s="24">
        <f>IF(Q18="","",HLOOKUP(Q18,'Elab-Modi'!$C$5:$AF$36,32))</f>
        <v>5.0999999999999997E-2</v>
      </c>
      <c r="S18" s="34">
        <f>IF($Q18="","",HLOOKUP($Q18,'Elab-Modi'!$C$5:$AF$38,33,FALSE)/100)</f>
        <v>1.57E-3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1.31E-3</v>
      </c>
      <c r="C19" s="23"/>
      <c r="Q19" s="6">
        <f t="shared" si="0"/>
        <v>18</v>
      </c>
      <c r="R19" s="24">
        <f>IF(Q19="","",HLOOKUP(Q19,'Elab-Modi'!$C$5:$AF$36,32))</f>
        <v>4.2999999999999997E-2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6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6</v>
      </c>
      <c r="B6" s="4" t="s">
        <v>0</v>
      </c>
      <c r="C6" s="32">
        <f>IF(ABS(D$44)&gt;ABS(E$44),D44,E44)</f>
        <v>19.945</v>
      </c>
      <c r="D6" s="32">
        <f>IF(ABS(F$44)&gt;ABS(G$44),F44,G44)</f>
        <v>-0.74239999999999995</v>
      </c>
      <c r="E6" s="32">
        <f>IF(ABS(H$44)&gt;ABS(I$44),H44,I44)</f>
        <v>1.1549</v>
      </c>
      <c r="F6" s="32">
        <f>IF(ABS(J$44)&gt;ABS(K$44),J44,K44)</f>
        <v>-1.125</v>
      </c>
      <c r="G6" s="32">
        <f>IF(ABS(L$44)&gt;ABS(M$44),L44,M44)</f>
        <v>1.7252E-2</v>
      </c>
      <c r="H6" s="32">
        <f>IF(ABS(N$44)&gt;ABS(O$44),N44,O44)</f>
        <v>-4.0509999999999997E-2</v>
      </c>
      <c r="I6" s="32">
        <f>IF(ABS(P$44)&gt;ABS(Q$44),P44,Q44)</f>
        <v>0.17546</v>
      </c>
      <c r="J6" s="32">
        <f>IF(ABS(R$44)&gt;ABS(S$44),R44,S44)</f>
        <v>-2.7799999999999999E-3</v>
      </c>
      <c r="K6" s="32">
        <f>IF(ABS(T$44)&gt;ABS(U$44),T44,U44)</f>
        <v>6.8164000000000002E-3</v>
      </c>
      <c r="L6" s="32">
        <f>IF(ABS(V$44)&gt;ABS(W$44),V44,W44)</f>
        <v>-4.0149999999999998E-2</v>
      </c>
      <c r="M6" s="32">
        <f>IF(ABS(X$44)&gt;ABS(Y$44),X44,Y44)</f>
        <v>1.1417E-3</v>
      </c>
      <c r="N6" s="32">
        <f>IF(ABS(Z$44)&gt;ABS(AA$44),Z44,AA44)</f>
        <v>-1.384E-3</v>
      </c>
      <c r="O6" s="32">
        <f>IF(ABS(AB$44)&gt;ABS(AC$44),AB44,AC44)</f>
        <v>9.1289000000000006E-3</v>
      </c>
      <c r="P6" s="32">
        <f>IF(ABS(AD$44)&gt;ABS(AE$44),AD44,AE44)</f>
        <v>-8.8020000000000004E-4</v>
      </c>
      <c r="Q6" s="32">
        <f>IF(ABS(AF$44)&gt;ABS(AG$44),AF44,AG44)</f>
        <v>2.8501999999999998E-4</v>
      </c>
      <c r="R6" s="32">
        <f>IF(ABS(AH$44)&gt;ABS(AI$44),AH44,AI44)</f>
        <v>1.8833000000000001E-5</v>
      </c>
      <c r="S6" s="32">
        <f>IF(ABS(AJ$44)&gt;ABS(AK$44),AJ44,AK44)</f>
        <v>-1.474E-3</v>
      </c>
      <c r="T6" s="32">
        <f>IF(ABS(AL$44)&gt;ABS(AM$44),AL44,AM44)</f>
        <v>-3.879E-5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2.9361000000000002</v>
      </c>
      <c r="D7" s="32">
        <f>IF(ABS(F$44)&gt;ABS(G$44),F45,G45)</f>
        <v>19.271999999999998</v>
      </c>
      <c r="E7" s="32">
        <f>IF(ABS(H$44)&gt;ABS(I$44),H45,I45)</f>
        <v>-2.0339999999999998</v>
      </c>
      <c r="F7" s="32">
        <f>IF(ABS(J$44)&gt;ABS(K$44),J45,K45)</f>
        <v>-0.13489999999999999</v>
      </c>
      <c r="G7" s="32">
        <f>IF(ABS(L$44)&gt;ABS(M$44),L45,M45)</f>
        <v>-0.90680000000000005</v>
      </c>
      <c r="H7" s="32">
        <f>IF(ABS(N$44)&gt;ABS(O$44),N45,O45)</f>
        <v>7.2017999999999999E-2</v>
      </c>
      <c r="I7" s="32">
        <f>IF(ABS(P$44)&gt;ABS(Q$44),P45,Q45)</f>
        <v>1.8814000000000001E-2</v>
      </c>
      <c r="J7" s="32">
        <f>IF(ABS(R$44)&gt;ABS(S$44),R45,S45)</f>
        <v>0.16314999999999999</v>
      </c>
      <c r="K7" s="32">
        <f>IF(ABS(T$44)&gt;ABS(U$44),T45,U45)</f>
        <v>-1.2290000000000001E-2</v>
      </c>
      <c r="L7" s="32">
        <f>IF(ABS(V$44)&gt;ABS(W$44),V45,W45)</f>
        <v>-4.1669999999999997E-3</v>
      </c>
      <c r="M7" s="32">
        <f>IF(ABS(X$44)&gt;ABS(Y$44),X45,Y45)</f>
        <v>-3.8589999999999999E-2</v>
      </c>
      <c r="N7" s="32">
        <f>IF(ABS(Z$44)&gt;ABS(AA$44),Z45,AA45)</f>
        <v>2.4865999999999998E-3</v>
      </c>
      <c r="O7" s="32">
        <f>IF(ABS(AB$44)&gt;ABS(AC$44),AB45,AC45)</f>
        <v>1.5686000000000001E-3</v>
      </c>
      <c r="P7" s="32">
        <f>IF(ABS(AD$44)&gt;ABS(AE$44),AD45,AE45)</f>
        <v>9.2028000000000006E-3</v>
      </c>
      <c r="Q7" s="32">
        <f>IF(ABS(AF$44)&gt;ABS(AG$44),AF45,AG45)</f>
        <v>-5.1190000000000003E-4</v>
      </c>
      <c r="R7" s="32">
        <f>IF(ABS(AH$44)&gt;ABS(AI$44),AH45,AI45)</f>
        <v>-1.5629999999999999E-3</v>
      </c>
      <c r="S7" s="32">
        <f>IF(ABS(AJ$44)&gt;ABS(AK$44),AJ45,AK45)</f>
        <v>-5.3480000000000003E-5</v>
      </c>
      <c r="T7" s="32">
        <f>IF(ABS(AL$44)&gt;ABS(AM$44),AL45,AM45)</f>
        <v>6.9753999999999997E-5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-0.1968</v>
      </c>
      <c r="D8" s="33">
        <f>IF(ABS(F$44)&gt;ABS(G$44),F46,G46)</f>
        <v>-8.3610000000000004E-2</v>
      </c>
      <c r="E8" s="33">
        <f>IF(ABS(H$44)&gt;ABS(I$44),H46,I46)</f>
        <v>0.14330999999999999</v>
      </c>
      <c r="F8" s="33">
        <f>IF(ABS(J$44)&gt;ABS(K$44),J46,K46)</f>
        <v>9.1234000000000003E-3</v>
      </c>
      <c r="G8" s="33">
        <f>IF(ABS(L$44)&gt;ABS(M$44),L46,M46)</f>
        <v>1.8407E-3</v>
      </c>
      <c r="H8" s="33">
        <f>IF(ABS(N$44)&gt;ABS(O$44),N46,O46)</f>
        <v>-5.0480000000000004E-3</v>
      </c>
      <c r="I8" s="33">
        <f>IF(ABS(P$44)&gt;ABS(Q$44),P46,Q46)</f>
        <v>-1.258E-3</v>
      </c>
      <c r="J8" s="33">
        <f>IF(ABS(R$44)&gt;ABS(S$44),R46,S46)</f>
        <v>-2.8860000000000002E-4</v>
      </c>
      <c r="K8" s="33">
        <f>IF(ABS(T$44)&gt;ABS(U$44),T46,U46)</f>
        <v>8.5764999999999995E-4</v>
      </c>
      <c r="L8" s="33">
        <f>IF(ABS(V$44)&gt;ABS(W$44),V46,W46)</f>
        <v>2.5962000000000001E-4</v>
      </c>
      <c r="M8" s="33">
        <f>IF(ABS(X$44)&gt;ABS(Y$44),X46,Y46)</f>
        <v>1.0142E-4</v>
      </c>
      <c r="N8" s="33">
        <f>IF(ABS(Z$44)&gt;ABS(AA$44),Z46,AA46)</f>
        <v>-1.7469999999999999E-4</v>
      </c>
      <c r="O8" s="33">
        <f>IF(ABS(AB$44)&gt;ABS(AC$44),AB46,AC46)</f>
        <v>-5.1700000000000003E-5</v>
      </c>
      <c r="P8" s="33">
        <f>IF(ABS(AD$44)&gt;ABS(AE$44),AD46,AE46)</f>
        <v>-2.442E-5</v>
      </c>
      <c r="Q8" s="33">
        <f>IF(ABS(AF$44)&gt;ABS(AG$44),AF46,AG46)</f>
        <v>3.6134000000000003E-5</v>
      </c>
      <c r="R8" s="33">
        <f>IF(ABS(AH$44)&gt;ABS(AI$44),AH46,AI46)</f>
        <v>5.7914000000000002E-6</v>
      </c>
      <c r="S8" s="33">
        <f>IF(ABS(AJ$44)&gt;ABS(AK$44),AJ46,AK46)</f>
        <v>5.8587999999999997E-6</v>
      </c>
      <c r="T8" s="33">
        <f>IF(ABS(AL$44)&gt;ABS(AM$44),AL46,AM46)</f>
        <v>-4.9320000000000004E-6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17.670000000000002</v>
      </c>
      <c r="D9" s="32">
        <f t="shared" ref="D9:D35" si="3">IF(D47="","",IF(ABS(F$44)&gt;ABS(G$44),F47,G47))</f>
        <v>-0.65559999999999996</v>
      </c>
      <c r="E9" s="32">
        <f t="shared" ref="E9:E35" si="4">IF(F47="","",IF(ABS(H$44)&gt;ABS(I$44),H47,I47))</f>
        <v>1.036</v>
      </c>
      <c r="F9" s="32">
        <f t="shared" ref="F9:F35" si="5">IF(H47="","",IF(ABS(J$44)&gt;ABS(K$44),J47,K47))</f>
        <v>-0.31690000000000002</v>
      </c>
      <c r="G9" s="32">
        <f t="shared" ref="G9:G35" si="6">IF(J47="","",IF(ABS(L$44)&gt;ABS(M$44),L47,M47))</f>
        <v>4.3319999999999999E-3</v>
      </c>
      <c r="H9" s="32">
        <f t="shared" ref="H9:H35" si="7">IF(L47="","",IF(ABS(N$44)&gt;ABS(O$44),N47,O47))</f>
        <v>-1.179E-2</v>
      </c>
      <c r="I9" s="32">
        <f t="shared" ref="I9:I35" si="8">IF(N47="","",IF(ABS(P$44)&gt;ABS(Q$44),P47,Q47))</f>
        <v>-0.11310000000000001</v>
      </c>
      <c r="J9" s="32">
        <f t="shared" ref="J9:J35" si="9">IF(P47="","",IF(ABS(R$44)&gt;ABS(S$44),R47,S47))</f>
        <v>1.8351000000000001E-3</v>
      </c>
      <c r="K9" s="32">
        <f t="shared" ref="K9:K35" si="10">IF(R47="","",IF(ABS(T$44)&gt;ABS(U$44),T47,U47))</f>
        <v>-4.6950000000000004E-3</v>
      </c>
      <c r="L9" s="32">
        <f t="shared" ref="L9:L35" si="11">IF(T47="","",IF(ABS(V$44)&gt;ABS(W$44),V47,W47))</f>
        <v>6.9356000000000001E-2</v>
      </c>
      <c r="M9" s="32">
        <f t="shared" ref="M9:M35" si="12">IF(V47="","",IF(ABS(X$44)&gt;ABS(Y$44),X47,Y47))</f>
        <v>-2.2269999999999998E-3</v>
      </c>
      <c r="N9" s="32">
        <f t="shared" ref="N9:N35" si="13">IF(X47="","",IF(ABS(Z$44)&gt;ABS(AA$44),Z47,AA47))</f>
        <v>2.562E-3</v>
      </c>
      <c r="O9" s="32">
        <f t="shared" ref="O9:O35" si="14">IF(Z47="","",IF(ABS(AB$44)&gt;ABS(AC$44),AB47,AC47))</f>
        <v>-2.4209999999999999E-2</v>
      </c>
      <c r="P9" s="32">
        <f t="shared" ref="P9:P35" si="15">IF(AB47="","",IF(ABS(AD$44)&gt;ABS(AE$44),AD47,AE47))</f>
        <v>2.4713999999999999E-3</v>
      </c>
      <c r="Q9" s="32">
        <f t="shared" ref="Q9:Q35" si="16">IF(AD47="","",IF(ABS(AF$44)&gt;ABS(AG$44),AF47,AG47))</f>
        <v>-8.1079999999999998E-4</v>
      </c>
      <c r="R9" s="32">
        <f t="shared" ref="R9:R35" si="17">IF(AF47="","",IF(ABS(AH$44)&gt;ABS(AI$44),AH47,AI47))</f>
        <v>-9.5019999999999995E-5</v>
      </c>
      <c r="S9" s="32">
        <f t="shared" ref="S9:S35" si="18">IF(AH47="","",IF(ABS(AJ$44)&gt;ABS(AK$44),AJ47,AK47))</f>
        <v>4.8809999999999999E-3</v>
      </c>
      <c r="T9" s="32">
        <f t="shared" ref="T9:T35" si="19">IF(AJ47="","",IF(ABS(AL$44)&gt;ABS(AM$44),AL47,AM47))</f>
        <v>1.3740000000000001E-4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2.5790000000000002</v>
      </c>
      <c r="D10" s="32">
        <f t="shared" si="3"/>
        <v>17.373000000000001</v>
      </c>
      <c r="E10" s="32">
        <f t="shared" si="4"/>
        <v>-1.82</v>
      </c>
      <c r="F10" s="32">
        <f t="shared" si="5"/>
        <v>-3.1699999999999999E-2</v>
      </c>
      <c r="G10" s="32">
        <f t="shared" si="6"/>
        <v>-0.29670000000000002</v>
      </c>
      <c r="H10" s="32">
        <f t="shared" si="7"/>
        <v>2.0688999999999999E-2</v>
      </c>
      <c r="I10" s="32">
        <f t="shared" si="8"/>
        <v>-1.375E-2</v>
      </c>
      <c r="J10" s="32">
        <f t="shared" si="9"/>
        <v>-9.536E-2</v>
      </c>
      <c r="K10" s="32">
        <f t="shared" si="10"/>
        <v>8.5550000000000001E-3</v>
      </c>
      <c r="L10" s="32">
        <f t="shared" si="11"/>
        <v>8.0304999999999994E-3</v>
      </c>
      <c r="M10" s="32">
        <f t="shared" si="12"/>
        <v>6.4563999999999996E-2</v>
      </c>
      <c r="N10" s="32">
        <f t="shared" si="13"/>
        <v>-4.6509999999999998E-3</v>
      </c>
      <c r="O10" s="32">
        <f t="shared" si="14"/>
        <v>-4.411E-3</v>
      </c>
      <c r="P10" s="32">
        <f t="shared" si="15"/>
        <v>-2.4E-2</v>
      </c>
      <c r="Q10" s="32">
        <f t="shared" si="16"/>
        <v>1.4714999999999999E-3</v>
      </c>
      <c r="R10" s="32">
        <f t="shared" si="17"/>
        <v>5.1067999999999999E-3</v>
      </c>
      <c r="S10" s="32">
        <f t="shared" si="18"/>
        <v>2.3861999999999999E-4</v>
      </c>
      <c r="T10" s="32">
        <f t="shared" si="19"/>
        <v>-2.498E-4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-0.1729</v>
      </c>
      <c r="D11" s="33">
        <f t="shared" si="3"/>
        <v>-7.3520000000000002E-2</v>
      </c>
      <c r="E11" s="33">
        <f t="shared" si="4"/>
        <v>0.12834000000000001</v>
      </c>
      <c r="F11" s="33">
        <f t="shared" si="5"/>
        <v>2.1313E-3</v>
      </c>
      <c r="G11" s="33">
        <f t="shared" si="6"/>
        <v>4.4655999999999998E-4</v>
      </c>
      <c r="H11" s="33">
        <f t="shared" si="7"/>
        <v>-1.4530000000000001E-3</v>
      </c>
      <c r="I11" s="33">
        <f t="shared" si="8"/>
        <v>9.2637000000000004E-4</v>
      </c>
      <c r="J11" s="33">
        <f t="shared" si="9"/>
        <v>1.9179000000000001E-4</v>
      </c>
      <c r="K11" s="33">
        <f t="shared" si="10"/>
        <v>-5.9599999999999996E-4</v>
      </c>
      <c r="L11" s="33">
        <f t="shared" si="11"/>
        <v>-5.0710000000000002E-4</v>
      </c>
      <c r="M11" s="33">
        <f t="shared" si="12"/>
        <v>-2.097E-4</v>
      </c>
      <c r="N11" s="33">
        <f t="shared" si="13"/>
        <v>3.2540999999999999E-4</v>
      </c>
      <c r="O11" s="33">
        <f t="shared" si="14"/>
        <v>1.5833000000000001E-4</v>
      </c>
      <c r="P11" s="33">
        <f t="shared" si="15"/>
        <v>8.1953999999999995E-5</v>
      </c>
      <c r="Q11" s="33">
        <f t="shared" si="16"/>
        <v>-1.0340000000000001E-4</v>
      </c>
      <c r="R11" s="33">
        <f t="shared" si="17"/>
        <v>-2.376E-5</v>
      </c>
      <c r="S11" s="33">
        <f t="shared" si="18"/>
        <v>-2.338E-5</v>
      </c>
      <c r="T11" s="33">
        <f t="shared" si="19"/>
        <v>1.7564999999999999E-5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4</v>
      </c>
      <c r="B12" s="4" t="str">
        <f>IF(A50="","","Vx")</f>
        <v>Vx</v>
      </c>
      <c r="C12" s="32">
        <f t="shared" si="2"/>
        <v>14.693</v>
      </c>
      <c r="D12" s="32">
        <f t="shared" si="3"/>
        <v>-0.54559999999999997</v>
      </c>
      <c r="E12" s="32">
        <f t="shared" si="4"/>
        <v>0.87422</v>
      </c>
      <c r="F12" s="32">
        <f t="shared" si="5"/>
        <v>0.51681999999999995</v>
      </c>
      <c r="G12" s="32">
        <f t="shared" si="6"/>
        <v>-9.7400000000000004E-3</v>
      </c>
      <c r="H12" s="32">
        <f t="shared" si="7"/>
        <v>1.8629E-2</v>
      </c>
      <c r="I12" s="32">
        <f t="shared" si="8"/>
        <v>-0.2235</v>
      </c>
      <c r="J12" s="32">
        <f t="shared" si="9"/>
        <v>4.1256000000000001E-3</v>
      </c>
      <c r="K12" s="32">
        <f t="shared" si="10"/>
        <v>-9.3650000000000001E-3</v>
      </c>
      <c r="L12" s="32">
        <f t="shared" si="11"/>
        <v>1.4494999999999999E-2</v>
      </c>
      <c r="M12" s="32">
        <f t="shared" si="12"/>
        <v>-6.847E-4</v>
      </c>
      <c r="N12" s="32">
        <f t="shared" si="13"/>
        <v>6.1715000000000001E-4</v>
      </c>
      <c r="O12" s="32">
        <f t="shared" si="14"/>
        <v>2.0611000000000001E-2</v>
      </c>
      <c r="P12" s="32">
        <f t="shared" si="15"/>
        <v>-2.0509999999999999E-3</v>
      </c>
      <c r="Q12" s="32">
        <f t="shared" si="16"/>
        <v>6.7243999999999995E-4</v>
      </c>
      <c r="R12" s="32">
        <f t="shared" si="17"/>
        <v>1.2839000000000001E-4</v>
      </c>
      <c r="S12" s="32">
        <f t="shared" si="18"/>
        <v>-7.5779999999999997E-3</v>
      </c>
      <c r="T12" s="32">
        <f t="shared" si="19"/>
        <v>-2.1220000000000001E-4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2.1269999999999998</v>
      </c>
      <c r="D13" s="32">
        <f t="shared" si="3"/>
        <v>14.73</v>
      </c>
      <c r="E13" s="32">
        <f t="shared" si="4"/>
        <v>-1.532</v>
      </c>
      <c r="F13" s="32">
        <f t="shared" si="5"/>
        <v>7.2954000000000005E-2</v>
      </c>
      <c r="G13" s="32">
        <f t="shared" si="6"/>
        <v>0.37141999999999997</v>
      </c>
      <c r="H13" s="32">
        <f t="shared" si="7"/>
        <v>-3.3509999999999998E-2</v>
      </c>
      <c r="I13" s="32">
        <f t="shared" si="8"/>
        <v>-2.5399999999999999E-2</v>
      </c>
      <c r="J13" s="32">
        <f t="shared" si="9"/>
        <v>-0.2097</v>
      </c>
      <c r="K13" s="32">
        <f t="shared" si="10"/>
        <v>1.6965000000000001E-2</v>
      </c>
      <c r="L13" s="32">
        <f t="shared" si="11"/>
        <v>1.3366999999999999E-3</v>
      </c>
      <c r="M13" s="32">
        <f t="shared" si="12"/>
        <v>1.7901E-2</v>
      </c>
      <c r="N13" s="32">
        <f t="shared" si="13"/>
        <v>-1.1019999999999999E-3</v>
      </c>
      <c r="O13" s="32">
        <f t="shared" si="14"/>
        <v>3.846E-3</v>
      </c>
      <c r="P13" s="32">
        <f t="shared" si="15"/>
        <v>1.9469E-2</v>
      </c>
      <c r="Q13" s="32">
        <f t="shared" si="16"/>
        <v>-1.2229999999999999E-3</v>
      </c>
      <c r="R13" s="32">
        <f t="shared" si="17"/>
        <v>-7.7879999999999998E-3</v>
      </c>
      <c r="S13" s="32">
        <f t="shared" si="18"/>
        <v>-4.2789999999999999E-4</v>
      </c>
      <c r="T13" s="32">
        <f t="shared" si="19"/>
        <v>3.8608000000000002E-4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-0.14249999999999999</v>
      </c>
      <c r="D14" s="33">
        <f t="shared" si="3"/>
        <v>-6.0949999999999997E-2</v>
      </c>
      <c r="E14" s="33">
        <f t="shared" si="4"/>
        <v>0.10811</v>
      </c>
      <c r="F14" s="33">
        <f t="shared" si="5"/>
        <v>-4.9490000000000003E-3</v>
      </c>
      <c r="G14" s="33">
        <f t="shared" si="6"/>
        <v>-1.0920000000000001E-3</v>
      </c>
      <c r="H14" s="33">
        <f t="shared" si="7"/>
        <v>2.3419000000000001E-3</v>
      </c>
      <c r="I14" s="33">
        <f t="shared" si="8"/>
        <v>1.6997E-3</v>
      </c>
      <c r="J14" s="33">
        <f t="shared" si="9"/>
        <v>4.4692000000000001E-4</v>
      </c>
      <c r="K14" s="33">
        <f t="shared" si="10"/>
        <v>-1.181E-3</v>
      </c>
      <c r="L14" s="33">
        <f t="shared" si="11"/>
        <v>-7.8739999999999995E-5</v>
      </c>
      <c r="M14" s="33">
        <f t="shared" si="12"/>
        <v>-7.2509999999999995E-5</v>
      </c>
      <c r="N14" s="33">
        <f t="shared" si="13"/>
        <v>7.6805999999999996E-5</v>
      </c>
      <c r="O14" s="33">
        <f t="shared" si="14"/>
        <v>-1.4669999999999999E-4</v>
      </c>
      <c r="P14" s="33">
        <f t="shared" si="15"/>
        <v>-6.2299999999999996E-5</v>
      </c>
      <c r="Q14" s="33">
        <f t="shared" si="16"/>
        <v>8.6039999999999996E-5</v>
      </c>
      <c r="R14" s="33">
        <f t="shared" si="17"/>
        <v>3.4561000000000003E-5</v>
      </c>
      <c r="S14" s="33">
        <f t="shared" si="18"/>
        <v>4.0178000000000001E-5</v>
      </c>
      <c r="T14" s="33">
        <f t="shared" si="19"/>
        <v>-2.7140000000000001E-5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3</v>
      </c>
      <c r="B15" s="4" t="str">
        <f>IF(A53="","","Vx")</f>
        <v>Vx</v>
      </c>
      <c r="C15" s="32">
        <f t="shared" si="2"/>
        <v>11.202999999999999</v>
      </c>
      <c r="D15" s="32">
        <f t="shared" si="3"/>
        <v>-0.41799999999999998</v>
      </c>
      <c r="E15" s="32">
        <f t="shared" si="4"/>
        <v>0.68228</v>
      </c>
      <c r="F15" s="32">
        <f t="shared" si="5"/>
        <v>1.0145999999999999</v>
      </c>
      <c r="G15" s="32">
        <f t="shared" si="6"/>
        <v>-1.9609999999999999E-2</v>
      </c>
      <c r="H15" s="32">
        <f t="shared" si="7"/>
        <v>3.7074999999999997E-2</v>
      </c>
      <c r="I15" s="32">
        <f t="shared" si="8"/>
        <v>-3.8030000000000001E-2</v>
      </c>
      <c r="J15" s="32">
        <f t="shared" si="9"/>
        <v>1.5544000000000001E-3</v>
      </c>
      <c r="K15" s="32">
        <f t="shared" si="10"/>
        <v>-1.9680000000000001E-3</v>
      </c>
      <c r="L15" s="32">
        <f t="shared" si="11"/>
        <v>-7.4690000000000006E-2</v>
      </c>
      <c r="M15" s="32">
        <f t="shared" si="12"/>
        <v>2.2924999999999998E-3</v>
      </c>
      <c r="N15" s="32">
        <f t="shared" si="13"/>
        <v>-2.7659999999999998E-3</v>
      </c>
      <c r="O15" s="32">
        <f t="shared" si="14"/>
        <v>1.0985000000000001E-3</v>
      </c>
      <c r="P15" s="32">
        <f t="shared" si="15"/>
        <v>-1.806E-4</v>
      </c>
      <c r="Q15" s="32">
        <f t="shared" si="16"/>
        <v>6.4335E-5</v>
      </c>
      <c r="R15" s="32">
        <f t="shared" si="17"/>
        <v>-1.181E-4</v>
      </c>
      <c r="S15" s="32">
        <f t="shared" si="18"/>
        <v>8.6365999999999995E-3</v>
      </c>
      <c r="T15" s="32">
        <f t="shared" si="19"/>
        <v>2.4201999999999999E-4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1.6021000000000001</v>
      </c>
      <c r="D16" s="32">
        <f t="shared" si="3"/>
        <v>11.537000000000001</v>
      </c>
      <c r="E16" s="32">
        <f t="shared" si="4"/>
        <v>-1.1919999999999999</v>
      </c>
      <c r="F16" s="32">
        <f t="shared" si="5"/>
        <v>0.13602</v>
      </c>
      <c r="G16" s="32">
        <f t="shared" si="6"/>
        <v>0.79613</v>
      </c>
      <c r="H16" s="32">
        <f t="shared" si="7"/>
        <v>-6.6479999999999997E-2</v>
      </c>
      <c r="I16" s="32">
        <f t="shared" si="8"/>
        <v>-3.6740000000000002E-3</v>
      </c>
      <c r="J16" s="32">
        <f t="shared" si="9"/>
        <v>-5.1950000000000003E-2</v>
      </c>
      <c r="K16" s="32">
        <f t="shared" si="10"/>
        <v>3.5599999999999998E-3</v>
      </c>
      <c r="L16" s="32">
        <f t="shared" si="11"/>
        <v>-8.6709999999999999E-3</v>
      </c>
      <c r="M16" s="32">
        <f t="shared" si="12"/>
        <v>-7.009E-2</v>
      </c>
      <c r="N16" s="32">
        <f t="shared" si="13"/>
        <v>5.0013999999999996E-3</v>
      </c>
      <c r="O16" s="32">
        <f t="shared" si="14"/>
        <v>1.3988999999999999E-4</v>
      </c>
      <c r="P16" s="32">
        <f t="shared" si="15"/>
        <v>2.2710999999999999E-3</v>
      </c>
      <c r="Q16" s="32">
        <f t="shared" si="16"/>
        <v>-1.116E-4</v>
      </c>
      <c r="R16" s="32">
        <f t="shared" si="17"/>
        <v>8.7861999999999992E-3</v>
      </c>
      <c r="S16" s="32">
        <f t="shared" si="18"/>
        <v>5.4903999999999999E-4</v>
      </c>
      <c r="T16" s="32">
        <f t="shared" si="19"/>
        <v>-4.4020000000000002E-4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-0.10730000000000001</v>
      </c>
      <c r="D17" s="33">
        <f t="shared" si="3"/>
        <v>-4.648E-2</v>
      </c>
      <c r="E17" s="33">
        <f t="shared" si="4"/>
        <v>8.4204000000000001E-2</v>
      </c>
      <c r="F17" s="33">
        <f t="shared" si="5"/>
        <v>-9.195E-3</v>
      </c>
      <c r="G17" s="33">
        <f t="shared" si="6"/>
        <v>-2.2209999999999999E-3</v>
      </c>
      <c r="H17" s="33">
        <f t="shared" si="7"/>
        <v>4.6414999999999998E-3</v>
      </c>
      <c r="I17" s="33">
        <f t="shared" si="8"/>
        <v>2.3614999999999999E-4</v>
      </c>
      <c r="J17" s="33">
        <f t="shared" si="9"/>
        <v>1.9079000000000001E-4</v>
      </c>
      <c r="K17" s="33">
        <f t="shared" si="10"/>
        <v>-2.4479999999999999E-4</v>
      </c>
      <c r="L17" s="33">
        <f t="shared" si="11"/>
        <v>5.4790000000000004E-4</v>
      </c>
      <c r="M17" s="33">
        <f t="shared" si="12"/>
        <v>2.1204000000000001E-4</v>
      </c>
      <c r="N17" s="33">
        <f t="shared" si="13"/>
        <v>-3.5E-4</v>
      </c>
      <c r="O17" s="33">
        <f t="shared" si="14"/>
        <v>3.8303999999999998E-6</v>
      </c>
      <c r="P17" s="33">
        <f t="shared" si="15"/>
        <v>-1.323E-5</v>
      </c>
      <c r="Q17" s="33">
        <f t="shared" si="16"/>
        <v>7.5849E-6</v>
      </c>
      <c r="R17" s="33">
        <f t="shared" si="17"/>
        <v>-3.5880000000000002E-5</v>
      </c>
      <c r="S17" s="33">
        <f t="shared" si="18"/>
        <v>-5.0059999999999998E-5</v>
      </c>
      <c r="T17" s="33">
        <f t="shared" si="19"/>
        <v>3.0956E-5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2</v>
      </c>
      <c r="B18" s="4" t="str">
        <f>IF(A56="","","Vx")</f>
        <v>Vx</v>
      </c>
      <c r="C18" s="32">
        <f t="shared" si="2"/>
        <v>7.2580999999999998</v>
      </c>
      <c r="D18" s="32">
        <f t="shared" si="3"/>
        <v>-0.2787</v>
      </c>
      <c r="E18" s="32">
        <f t="shared" si="4"/>
        <v>0.45843</v>
      </c>
      <c r="F18" s="32">
        <f t="shared" si="5"/>
        <v>1.0245</v>
      </c>
      <c r="G18" s="32">
        <f t="shared" si="6"/>
        <v>-2.12E-2</v>
      </c>
      <c r="H18" s="32">
        <f t="shared" si="7"/>
        <v>3.8482000000000002E-2</v>
      </c>
      <c r="I18" s="32">
        <f t="shared" si="8"/>
        <v>0.19861999999999999</v>
      </c>
      <c r="J18" s="32">
        <f t="shared" si="9"/>
        <v>-2.7330000000000002E-3</v>
      </c>
      <c r="K18" s="32">
        <f t="shared" si="10"/>
        <v>7.9185999999999996E-3</v>
      </c>
      <c r="L18" s="32">
        <f t="shared" si="11"/>
        <v>-6.2069999999999996E-4</v>
      </c>
      <c r="M18" s="32">
        <f t="shared" si="12"/>
        <v>3.5539000000000002E-4</v>
      </c>
      <c r="N18" s="32">
        <f t="shared" si="13"/>
        <v>-1.8479999999999999E-4</v>
      </c>
      <c r="O18" s="32">
        <f t="shared" si="14"/>
        <v>-2.172E-2</v>
      </c>
      <c r="P18" s="32">
        <f t="shared" si="15"/>
        <v>2.2114999999999999E-3</v>
      </c>
      <c r="Q18" s="32">
        <f t="shared" si="16"/>
        <v>-7.4419999999999998E-4</v>
      </c>
      <c r="R18" s="32">
        <f t="shared" si="17"/>
        <v>7.9674999999999999E-5</v>
      </c>
      <c r="S18" s="32">
        <f t="shared" si="18"/>
        <v>-7.5640000000000004E-3</v>
      </c>
      <c r="T18" s="32">
        <f t="shared" si="19"/>
        <v>-2.1049999999999999E-4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1.0246999999999999</v>
      </c>
      <c r="D19" s="32">
        <f t="shared" si="3"/>
        <v>7.7935999999999996</v>
      </c>
      <c r="E19" s="32">
        <f t="shared" si="4"/>
        <v>-0.79869999999999997</v>
      </c>
      <c r="F19" s="32">
        <f t="shared" si="5"/>
        <v>0.13558999999999999</v>
      </c>
      <c r="G19" s="32">
        <f t="shared" si="6"/>
        <v>0.84735000000000005</v>
      </c>
      <c r="H19" s="32">
        <f t="shared" si="7"/>
        <v>-6.8970000000000004E-2</v>
      </c>
      <c r="I19" s="32">
        <f t="shared" si="8"/>
        <v>2.3448E-2</v>
      </c>
      <c r="J19" s="32">
        <f t="shared" si="9"/>
        <v>0.17094999999999999</v>
      </c>
      <c r="K19" s="32">
        <f t="shared" si="10"/>
        <v>-1.434E-2</v>
      </c>
      <c r="L19" s="32">
        <f t="shared" si="11"/>
        <v>2.6781E-4</v>
      </c>
      <c r="M19" s="32">
        <f t="shared" si="12"/>
        <v>-6.3220000000000004E-3</v>
      </c>
      <c r="N19" s="32">
        <f t="shared" si="13"/>
        <v>3.2183E-4</v>
      </c>
      <c r="O19" s="32">
        <f t="shared" si="14"/>
        <v>-4.0740000000000004E-3</v>
      </c>
      <c r="P19" s="32">
        <f t="shared" si="15"/>
        <v>-2.1870000000000001E-2</v>
      </c>
      <c r="Q19" s="32">
        <f t="shared" si="16"/>
        <v>1.3446E-3</v>
      </c>
      <c r="R19" s="32">
        <f t="shared" si="17"/>
        <v>-7.5789999999999998E-3</v>
      </c>
      <c r="S19" s="32">
        <f t="shared" si="18"/>
        <v>-5.4149999999999999E-4</v>
      </c>
      <c r="T19" s="32">
        <f t="shared" si="19"/>
        <v>3.8298E-4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-6.8580000000000002E-2</v>
      </c>
      <c r="D20" s="33">
        <f t="shared" si="3"/>
        <v>-3.1E-2</v>
      </c>
      <c r="E20" s="33">
        <f t="shared" si="4"/>
        <v>5.6461999999999998E-2</v>
      </c>
      <c r="F20" s="33">
        <f t="shared" si="5"/>
        <v>-9.1450000000000004E-3</v>
      </c>
      <c r="G20" s="33">
        <f t="shared" si="6"/>
        <v>-2.4369999999999999E-3</v>
      </c>
      <c r="H20" s="33">
        <f t="shared" si="7"/>
        <v>4.8091999999999996E-3</v>
      </c>
      <c r="I20" s="33">
        <f t="shared" si="8"/>
        <v>-1.5790000000000001E-3</v>
      </c>
      <c r="J20" s="33">
        <f t="shared" si="9"/>
        <v>-2.7549999999999997E-4</v>
      </c>
      <c r="K20" s="33">
        <f t="shared" si="10"/>
        <v>9.995099999999999E-4</v>
      </c>
      <c r="L20" s="33">
        <f t="shared" si="11"/>
        <v>-2.37E-5</v>
      </c>
      <c r="M20" s="33">
        <f t="shared" si="12"/>
        <v>4.5627999999999997E-5</v>
      </c>
      <c r="N20" s="33">
        <f t="shared" si="13"/>
        <v>-2.19E-5</v>
      </c>
      <c r="O20" s="33">
        <f t="shared" si="14"/>
        <v>1.4809999999999999E-4</v>
      </c>
      <c r="P20" s="33">
        <f t="shared" si="15"/>
        <v>7.258E-5</v>
      </c>
      <c r="Q20" s="33">
        <f t="shared" si="16"/>
        <v>-9.4170000000000001E-5</v>
      </c>
      <c r="R20" s="33">
        <f t="shared" si="17"/>
        <v>2.8518E-5</v>
      </c>
      <c r="S20" s="33">
        <f t="shared" si="18"/>
        <v>4.7991000000000002E-5</v>
      </c>
      <c r="T20" s="33">
        <f t="shared" si="19"/>
        <v>-2.6930000000000001E-5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1</v>
      </c>
      <c r="B21" s="4" t="str">
        <f>IF(A59="","","Vx")</f>
        <v>Vx</v>
      </c>
      <c r="C21" s="32">
        <f t="shared" si="2"/>
        <v>3.2159</v>
      </c>
      <c r="D21" s="32">
        <f t="shared" si="3"/>
        <v>-0.1343</v>
      </c>
      <c r="E21" s="32">
        <f t="shared" si="4"/>
        <v>0.21748999999999999</v>
      </c>
      <c r="F21" s="32">
        <f t="shared" si="5"/>
        <v>0.57677999999999996</v>
      </c>
      <c r="G21" s="32">
        <f t="shared" si="6"/>
        <v>-1.357E-2</v>
      </c>
      <c r="H21" s="32">
        <f t="shared" si="7"/>
        <v>2.2919999999999999E-2</v>
      </c>
      <c r="I21" s="32">
        <f t="shared" si="8"/>
        <v>0.19933999999999999</v>
      </c>
      <c r="J21" s="32">
        <f t="shared" si="9"/>
        <v>-3.5439999999999998E-3</v>
      </c>
      <c r="K21" s="32">
        <f t="shared" si="10"/>
        <v>8.5273999999999992E-3</v>
      </c>
      <c r="L21" s="32">
        <f t="shared" si="11"/>
        <v>7.5957999999999998E-2</v>
      </c>
      <c r="M21" s="32">
        <f t="shared" si="12"/>
        <v>-2.1870000000000001E-3</v>
      </c>
      <c r="N21" s="32">
        <f t="shared" si="13"/>
        <v>2.8130999999999998E-3</v>
      </c>
      <c r="O21" s="32">
        <f t="shared" si="14"/>
        <v>2.3073E-2</v>
      </c>
      <c r="P21" s="32">
        <f t="shared" si="15"/>
        <v>-2.2430000000000002E-3</v>
      </c>
      <c r="Q21" s="32">
        <f t="shared" si="16"/>
        <v>7.4556999999999998E-4</v>
      </c>
      <c r="R21" s="32">
        <f t="shared" si="17"/>
        <v>-2.9499999999999999E-5</v>
      </c>
      <c r="S21" s="32">
        <f t="shared" si="18"/>
        <v>4.6683999999999996E-3</v>
      </c>
      <c r="T21" s="32">
        <f t="shared" si="19"/>
        <v>1.2564E-4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0.44650000000000001</v>
      </c>
      <c r="D22" s="32">
        <f t="shared" si="3"/>
        <v>3.7360000000000002</v>
      </c>
      <c r="E22" s="32">
        <f t="shared" si="4"/>
        <v>-0.37819999999999998</v>
      </c>
      <c r="F22" s="32">
        <f t="shared" si="5"/>
        <v>7.5596999999999998E-2</v>
      </c>
      <c r="G22" s="32">
        <f t="shared" si="6"/>
        <v>0.51380999999999999</v>
      </c>
      <c r="H22" s="32">
        <f t="shared" si="7"/>
        <v>-4.1090000000000002E-2</v>
      </c>
      <c r="I22" s="32">
        <f t="shared" si="8"/>
        <v>2.2904999999999998E-2</v>
      </c>
      <c r="J22" s="32">
        <f t="shared" si="9"/>
        <v>0.19006000000000001</v>
      </c>
      <c r="K22" s="32">
        <f t="shared" si="10"/>
        <v>-1.5429999999999999E-2</v>
      </c>
      <c r="L22" s="32">
        <f t="shared" si="11"/>
        <v>8.9627999999999999E-3</v>
      </c>
      <c r="M22" s="32">
        <f t="shared" si="12"/>
        <v>7.0984000000000005E-2</v>
      </c>
      <c r="N22" s="32">
        <f t="shared" si="13"/>
        <v>-5.0740000000000004E-3</v>
      </c>
      <c r="O22" s="32">
        <f t="shared" si="14"/>
        <v>4.3969999999999999E-3</v>
      </c>
      <c r="P22" s="32">
        <f t="shared" si="15"/>
        <v>2.1520000000000001E-2</v>
      </c>
      <c r="Q22" s="32">
        <f t="shared" si="16"/>
        <v>-1.3500000000000001E-3</v>
      </c>
      <c r="R22" s="32">
        <f t="shared" si="17"/>
        <v>4.4803000000000004E-3</v>
      </c>
      <c r="S22" s="32">
        <f t="shared" si="18"/>
        <v>3.7602000000000002E-4</v>
      </c>
      <c r="T22" s="32">
        <f t="shared" si="19"/>
        <v>-2.288E-4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-2.98E-2</v>
      </c>
      <c r="D23" s="33">
        <f t="shared" si="3"/>
        <v>-1.508E-2</v>
      </c>
      <c r="E23" s="33">
        <f t="shared" si="4"/>
        <v>2.6727000000000001E-2</v>
      </c>
      <c r="F23" s="33">
        <f t="shared" si="5"/>
        <v>-5.0819999999999997E-3</v>
      </c>
      <c r="G23" s="33">
        <f t="shared" si="6"/>
        <v>-1.5900000000000001E-3</v>
      </c>
      <c r="H23" s="33">
        <f t="shared" si="7"/>
        <v>2.8587999999999999E-3</v>
      </c>
      <c r="I23" s="33">
        <f t="shared" si="8"/>
        <v>-1.534E-3</v>
      </c>
      <c r="J23" s="33">
        <f t="shared" si="9"/>
        <v>-3.8440000000000002E-4</v>
      </c>
      <c r="K23" s="33">
        <f t="shared" si="10"/>
        <v>1.072E-3</v>
      </c>
      <c r="L23" s="33">
        <f t="shared" si="11"/>
        <v>-5.6820000000000004E-4</v>
      </c>
      <c r="M23" s="33">
        <f t="shared" si="12"/>
        <v>-1.973E-4</v>
      </c>
      <c r="N23" s="33">
        <f t="shared" si="13"/>
        <v>3.5492E-4</v>
      </c>
      <c r="O23" s="33">
        <f t="shared" si="14"/>
        <v>-1.7200000000000001E-4</v>
      </c>
      <c r="P23" s="33">
        <f t="shared" si="15"/>
        <v>-6.2550000000000003E-5</v>
      </c>
      <c r="Q23" s="33">
        <f t="shared" si="16"/>
        <v>9.4697999999999994E-5</v>
      </c>
      <c r="R23" s="33">
        <f t="shared" si="17"/>
        <v>-1.517E-5</v>
      </c>
      <c r="S23" s="33">
        <f t="shared" si="18"/>
        <v>-3.2320000000000002E-5</v>
      </c>
      <c r="T23" s="33">
        <f t="shared" si="19"/>
        <v>1.6098000000000001E-5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0.83299999999999996</v>
      </c>
      <c r="D36" s="2">
        <f>INDEX(SPI!$B$1:$I$931,$A44+(3*$B$1+2)*D$5+1,2)</f>
        <v>0.71</v>
      </c>
      <c r="E36" s="2">
        <f>INDEX(SPI!$B$1:$I$931,$A44+(3*$B$1+2)*E$5+1,2)</f>
        <v>0.61399999999999999</v>
      </c>
      <c r="F36" s="2">
        <f>INDEX(SPI!$B$1:$I$931,$A44+(3*$B$1+2)*F$5+1,2)</f>
        <v>0.26900000000000002</v>
      </c>
      <c r="G36" s="2">
        <f>INDEX(SPI!$B$1:$I$931,$A44+(3*$B$1+2)*G$5+1,2)</f>
        <v>0.23799999999999999</v>
      </c>
      <c r="H36" s="2">
        <f>INDEX(SPI!$B$1:$I$931,$A44+(3*$B$1+2)*H$5+1,2)</f>
        <v>0.20399999999999999</v>
      </c>
      <c r="I36" s="2">
        <f>INDEX(SPI!$B$1:$I$931,$A44+(3*$B$1+2)*I$5+1,2)</f>
        <v>0.14199999999999999</v>
      </c>
      <c r="J36" s="2">
        <f>INDEX(SPI!$B$1:$I$931,$A44+(3*$B$1+2)*J$5+1,2)</f>
        <v>0.13200000000000001</v>
      </c>
      <c r="K36" s="2">
        <f>INDEX(SPI!$B$1:$I$931,$A44+(3*$B$1+2)*K$5+1,2)</f>
        <v>0.112</v>
      </c>
      <c r="L36" s="2">
        <f>INDEX(SPI!$B$1:$I$931,$A44+(3*$B$1+2)*L$5+1,2)</f>
        <v>8.8999999999999996E-2</v>
      </c>
      <c r="M36" s="2">
        <f>INDEX(SPI!$B$1:$I$931,$A44+(3*$B$1+2)*M$5+1,2)</f>
        <v>8.5999999999999993E-2</v>
      </c>
      <c r="N36" s="2">
        <f>INDEX(SPI!$B$1:$I$931,$A44+(3*$B$1+2)*N$5+1,2)</f>
        <v>7.1999999999999995E-2</v>
      </c>
      <c r="O36" s="2">
        <f>INDEX(SPI!$B$1:$I$931,$A44+(3*$B$1+2)*O$5+1,2)</f>
        <v>6.4000000000000001E-2</v>
      </c>
      <c r="P36" s="2">
        <f>INDEX(SPI!$B$1:$I$931,$A44+(3*$B$1+2)*P$5+1,2)</f>
        <v>6.3E-2</v>
      </c>
      <c r="Q36" s="2">
        <f>INDEX(SPI!$B$1:$I$931,$A44+(3*$B$1+2)*Q$5+1,2)</f>
        <v>5.2999999999999999E-2</v>
      </c>
      <c r="R36" s="2">
        <f>INDEX(SPI!$B$1:$I$931,$A44+(3*$B$1+2)*R$5+1,2)</f>
        <v>5.1999999999999998E-2</v>
      </c>
      <c r="S36" s="2">
        <f>INDEX(SPI!$B$1:$I$931,$A44+(3*$B$1+2)*S$5+1,2)</f>
        <v>5.0999999999999997E-2</v>
      </c>
      <c r="T36" s="2">
        <f>INDEX(SPI!$B$1:$I$931,$A44+(3*$B$1+2)*T$5+1,2)</f>
        <v>4.2999999999999997E-2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81.216999999999999</v>
      </c>
      <c r="D37" s="2">
        <f>INDEX(SPI!$B$1:$I$931,$A44+(3*$B$1+2)*D5,7)</f>
        <v>4.0000000000000001E-3</v>
      </c>
      <c r="E37" s="2">
        <f>INDEX(SPI!$B$1:$I$931,$A44+(3*$B$1+2)*E5,7)</f>
        <v>0.50700000000000001</v>
      </c>
      <c r="F37" s="2">
        <f>INDEX(SPI!$B$1:$I$931,$A44+(3*$B$1+2)*F5,7)</f>
        <v>11.625</v>
      </c>
      <c r="G37" s="2">
        <f>INDEX(SPI!$B$1:$I$931,$A44+(3*$B$1+2)*G5,7)</f>
        <v>0</v>
      </c>
      <c r="H37" s="2">
        <f>INDEX(SPI!$B$1:$I$931,$A44+(3*$B$1+2)*H5,7)</f>
        <v>4.7E-2</v>
      </c>
      <c r="I37" s="2">
        <f>INDEX(SPI!$B$1:$I$931,$A44+(3*$B$1+2)*I5,7)</f>
        <v>4.0780000000000003</v>
      </c>
      <c r="J37" s="2">
        <f>INDEX(SPI!$B$1:$I$931,$A44+(3*$B$1+2)*J5,7)</f>
        <v>0</v>
      </c>
      <c r="K37" s="2">
        <f>INDEX(SPI!$B$1:$I$931,$A44+(3*$B$1+2)*K5,7)</f>
        <v>1.4E-2</v>
      </c>
      <c r="L37" s="2">
        <f>INDEX(SPI!$B$1:$I$931,$A44+(3*$B$1+2)*L5,7)</f>
        <v>1.702</v>
      </c>
      <c r="M37" s="2">
        <f>INDEX(SPI!$B$1:$I$931,$A44+(3*$B$1+2)*M5,7)</f>
        <v>0</v>
      </c>
      <c r="N37" s="2">
        <f>INDEX(SPI!$B$1:$I$931,$A44+(3*$B$1+2)*N5,7)</f>
        <v>5.0000000000000001E-3</v>
      </c>
      <c r="O37" s="2">
        <f>INDEX(SPI!$B$1:$I$931,$A44+(3*$B$1+2)*O5,7)</f>
        <v>0.63800000000000001</v>
      </c>
      <c r="P37" s="2">
        <f>INDEX(SPI!$B$1:$I$931,$A44+(3*$B$1+2)*P5,7)</f>
        <v>4.0000000000000001E-3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0.157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1E-3</v>
      </c>
      <c r="D38" s="2">
        <f>INDEX(SPI!$B$1:$I$931,$A44+(3*$B$1+2)*D5,8)</f>
        <v>83.991</v>
      </c>
      <c r="E38" s="2">
        <f>INDEX(SPI!$B$1:$I$931,$A44+(3*$B$1+2)*E5,8)</f>
        <v>0.13100000000000001</v>
      </c>
      <c r="F38" s="2">
        <f>INDEX(SPI!$B$1:$I$931,$A44+(3*$B$1+2)*F5,8)</f>
        <v>0</v>
      </c>
      <c r="G38" s="2">
        <f>INDEX(SPI!$B$1:$I$931,$A44+(3*$B$1+2)*G5,8)</f>
        <v>10.276999999999999</v>
      </c>
      <c r="H38" s="2">
        <f>INDEX(SPI!$B$1:$I$931,$A44+(3*$B$1+2)*H5,8)</f>
        <v>4.0000000000000001E-3</v>
      </c>
      <c r="I38" s="2">
        <f>INDEX(SPI!$B$1:$I$931,$A44+(3*$B$1+2)*I5,8)</f>
        <v>0</v>
      </c>
      <c r="J38" s="2">
        <f>INDEX(SPI!$B$1:$I$931,$A44+(3*$B$1+2)*J5,8)</f>
        <v>3.56</v>
      </c>
      <c r="K38" s="2">
        <f>INDEX(SPI!$B$1:$I$931,$A44+(3*$B$1+2)*K5,8)</f>
        <v>1E-3</v>
      </c>
      <c r="L38" s="2">
        <f>INDEX(SPI!$B$1:$I$931,$A44+(3*$B$1+2)*L5,8)</f>
        <v>0</v>
      </c>
      <c r="M38" s="2">
        <f>INDEX(SPI!$B$1:$I$931,$A44+(3*$B$1+2)*M5,8)</f>
        <v>1.403</v>
      </c>
      <c r="N38" s="2">
        <f>INDEX(SPI!$B$1:$I$931,$A44+(3*$B$1+2)*N5,8)</f>
        <v>1E-3</v>
      </c>
      <c r="O38" s="2">
        <f>INDEX(SPI!$B$1:$I$931,$A44+(3*$B$1+2)*O5,8)</f>
        <v>3.0000000000000001E-3</v>
      </c>
      <c r="P38" s="2">
        <f>INDEX(SPI!$B$1:$I$931,$A44+(3*$B$1+2)*P5,8)</f>
        <v>0.504</v>
      </c>
      <c r="Q38" s="2">
        <f>INDEX(SPI!$B$1:$I$931,$A44+(3*$B$1+2)*Q5,8)</f>
        <v>1E-3</v>
      </c>
      <c r="R38" s="2">
        <f>INDEX(SPI!$B$1:$I$931,$A44+(3*$B$1+2)*R5,8)</f>
        <v>0.122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19.945</v>
      </c>
      <c r="E44" s="14">
        <f>INDEX(SPI!$B$1:$I$931,$A44+(3*$B$1+2)*D$43+1,8)</f>
        <v>7.5163999999999995E-2</v>
      </c>
      <c r="F44" s="14">
        <f>INDEX(SPI!$B$1:$I$931,$A44+(3*$B$1+2)*F$43+1,7)</f>
        <v>4.9954999999999999E-3</v>
      </c>
      <c r="G44" s="14">
        <f>INDEX(SPI!$B$1:$I$931,$A44+(3*$B$1+2)*F$43+1,8)</f>
        <v>-0.74239999999999995</v>
      </c>
      <c r="H44" s="14">
        <f>INDEX(SPI!$B$1:$I$931,$A44+(3*$B$1+2)*H$43+1,7)</f>
        <v>1.1549</v>
      </c>
      <c r="I44" s="14">
        <f>INDEX(SPI!$B$1:$I$931,$A44+(3*$B$1+2)*H$43+1,8)</f>
        <v>0.58589000000000002</v>
      </c>
      <c r="J44" s="14">
        <f>INDEX(SPI!$B$1:$I$931,$A44+(3*$B$1+2)*J$43+1,7)</f>
        <v>-1.125</v>
      </c>
      <c r="K44" s="14">
        <f>INDEX(SPI!$B$1:$I$931,$A44+(3*$B$1+2)*J$43+1,8)</f>
        <v>-2.918E-3</v>
      </c>
      <c r="L44" s="14">
        <f>INDEX(SPI!$B$1:$I$931,$A44+(3*$B$1+2)*L$43+1,7)</f>
        <v>-6.9190000000000007E-5</v>
      </c>
      <c r="M44" s="14">
        <f>INDEX(SPI!$B$1:$I$931,$A44+(3*$B$1+2)*L$43+1,8)</f>
        <v>1.7252E-2</v>
      </c>
      <c r="N44" s="14">
        <f>INDEX(SPI!$B$1:$I$931,$A44+(3*$B$1+2)*N$43+1,7)</f>
        <v>-4.0509999999999997E-2</v>
      </c>
      <c r="O44" s="14">
        <f>INDEX(SPI!$B$1:$I$931,$A44+(3*$B$1+2)*N$43+1,8)</f>
        <v>-1.137E-2</v>
      </c>
      <c r="P44" s="14">
        <f>INDEX(SPI!$B$1:$I$931,$A44+(3*$B$1+2)*P$43+1,7)</f>
        <v>0.17546</v>
      </c>
      <c r="Q44" s="14">
        <f>INDEX(SPI!$B$1:$I$931,$A44+(3*$B$1+2)*P$43+1,8)</f>
        <v>4.1237000000000001E-4</v>
      </c>
      <c r="R44" s="14">
        <f>INDEX(SPI!$B$1:$I$931,$A44+(3*$B$1+2)*R$43+1,7)</f>
        <v>1.114E-5</v>
      </c>
      <c r="S44" s="14">
        <f>INDEX(SPI!$B$1:$I$931,$A44+(3*$B$1+2)*R$43+1,8)</f>
        <v>-2.7799999999999999E-3</v>
      </c>
      <c r="T44" s="14">
        <f>INDEX(SPI!$B$1:$I$931,$A44+(3*$B$1+2)*T$43+1,7)</f>
        <v>6.8164000000000002E-3</v>
      </c>
      <c r="U44" s="14">
        <f>INDEX(SPI!$B$1:$I$931,$A44+(3*$B$1+2)*T$43+1,8)</f>
        <v>2.1132E-3</v>
      </c>
      <c r="V44" s="14">
        <f>INDEX(SPI!$B$1:$I$931,$A44+(3*$B$1+2)*V$43+1,7)</f>
        <v>-4.0149999999999998E-2</v>
      </c>
      <c r="W44" s="14">
        <f>INDEX(SPI!$B$1:$I$931,$A44+(3*$B$1+2)*V$43+1,8)</f>
        <v>-3.1569999999999998E-4</v>
      </c>
      <c r="X44" s="14">
        <f>INDEX(SPI!$B$1:$I$931,$A44+(3*$B$1+2)*X$43+1,7)</f>
        <v>-1.293E-5</v>
      </c>
      <c r="Y44" s="14">
        <f>INDEX(SPI!$B$1:$I$931,$A44+(3*$B$1+2)*X$43+1,8)</f>
        <v>1.1417E-3</v>
      </c>
      <c r="Z44" s="14">
        <f>INDEX(SPI!$B$1:$I$931,$A44+(3*$B$1+2)*Z$43+1,7)</f>
        <v>-1.384E-3</v>
      </c>
      <c r="AA44" s="14">
        <f>INDEX(SPI!$B$1:$I$931,$A44+(3*$B$1+2)*Z$43+1,8)</f>
        <v>-7.0540000000000002E-4</v>
      </c>
      <c r="AB44" s="14">
        <f>INDEX(SPI!$B$1:$I$931,$A44+(3*$B$1+2)*AB$43+1,7)</f>
        <v>9.1289000000000006E-3</v>
      </c>
      <c r="AC44" s="14">
        <f>INDEX(SPI!$B$1:$I$931,$A44+(3*$B$1+2)*AB$43+1,8)</f>
        <v>6.5645999999999999E-4</v>
      </c>
      <c r="AD44" s="14">
        <f>INDEX(SPI!$B$1:$I$931,$A44+(3*$B$1+2)*AD$43+1,7)</f>
        <v>8.1854999999999995E-5</v>
      </c>
      <c r="AE44" s="14">
        <f>INDEX(SPI!$B$1:$I$931,$A44+(3*$B$1+2)*AD$43+1,8)</f>
        <v>-8.8020000000000004E-4</v>
      </c>
      <c r="AF44" s="14">
        <f>INDEX(SPI!$B$1:$I$931,$A44+(3*$B$1+2)*AF$43+1,7)</f>
        <v>2.8501999999999998E-4</v>
      </c>
      <c r="AG44" s="14">
        <f>INDEX(SPI!$B$1:$I$931,$A44+(3*$B$1+2)*AF$43+1,8)</f>
        <v>1.8714E-4</v>
      </c>
      <c r="AH44" s="14">
        <f>INDEX(SPI!$B$1:$I$931,$A44+(3*$B$1+2)*AH$43+1,7)</f>
        <v>4.0110000000000001E-7</v>
      </c>
      <c r="AI44" s="14">
        <f>INDEX(SPI!$B$1:$I$931,$A44+(3*$B$1+2)*AH$43+1,8)</f>
        <v>1.8833000000000001E-5</v>
      </c>
      <c r="AJ44" s="14">
        <f>INDEX(SPI!$B$1:$I$931,$A44+(3*$B$1+2)*AJ$43+1,7)</f>
        <v>-1.474E-3</v>
      </c>
      <c r="AK44" s="14">
        <f>INDEX(SPI!$B$1:$I$931,$A44+(3*$B$1+2)*AJ$43+1,8)</f>
        <v>2.6324000000000001E-5</v>
      </c>
      <c r="AL44" s="14">
        <f>INDEX(SPI!$B$1:$I$931,$A44+(3*$B$1+2)*AL$43+1,7)</f>
        <v>-3.879E-5</v>
      </c>
      <c r="AM44" s="14">
        <f>INDEX(SPI!$B$1:$I$931,$A44+(3*$B$1+2)*AL$43+1,8)</f>
        <v>-3.375E-5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2.9361000000000002</v>
      </c>
      <c r="E45" s="14">
        <f>INDEX(SPI!$B$1:$I$931,$A45+(3*$B$1+2)*D$43+1,8)</f>
        <v>1.1065E-2</v>
      </c>
      <c r="F45" s="14">
        <f>INDEX(SPI!$B$1:$I$931,$A45+(3*$B$1+2)*F$43+1,7)</f>
        <v>-0.12970000000000001</v>
      </c>
      <c r="G45" s="14">
        <f>INDEX(SPI!$B$1:$I$931,$A45+(3*$B$1+2)*F$43+1,8)</f>
        <v>19.271999999999998</v>
      </c>
      <c r="H45" s="14">
        <f>INDEX(SPI!$B$1:$I$931,$A45+(3*$B$1+2)*H$43+1,7)</f>
        <v>-2.0339999999999998</v>
      </c>
      <c r="I45" s="14">
        <f>INDEX(SPI!$B$1:$I$931,$A45+(3*$B$1+2)*H$43+1,8)</f>
        <v>-1.032</v>
      </c>
      <c r="J45" s="14">
        <f>INDEX(SPI!$B$1:$I$931,$A45+(3*$B$1+2)*J$43+1,7)</f>
        <v>-0.13489999999999999</v>
      </c>
      <c r="K45" s="14">
        <f>INDEX(SPI!$B$1:$I$931,$A45+(3*$B$1+2)*J$43+1,8)</f>
        <v>-3.4989999999999999E-4</v>
      </c>
      <c r="L45" s="14">
        <f>INDEX(SPI!$B$1:$I$931,$A45+(3*$B$1+2)*L$43+1,7)</f>
        <v>3.637E-3</v>
      </c>
      <c r="M45" s="14">
        <f>INDEX(SPI!$B$1:$I$931,$A45+(3*$B$1+2)*L$43+1,8)</f>
        <v>-0.90680000000000005</v>
      </c>
      <c r="N45" s="14">
        <f>INDEX(SPI!$B$1:$I$931,$A45+(3*$B$1+2)*N$43+1,7)</f>
        <v>7.2017999999999999E-2</v>
      </c>
      <c r="O45" s="14">
        <f>INDEX(SPI!$B$1:$I$931,$A45+(3*$B$1+2)*N$43+1,8)</f>
        <v>2.0206999999999999E-2</v>
      </c>
      <c r="P45" s="14">
        <f>INDEX(SPI!$B$1:$I$931,$A45+(3*$B$1+2)*P$43+1,7)</f>
        <v>1.8814000000000001E-2</v>
      </c>
      <c r="Q45" s="14">
        <f>INDEX(SPI!$B$1:$I$931,$A45+(3*$B$1+2)*P$43+1,8)</f>
        <v>4.4217E-5</v>
      </c>
      <c r="R45" s="14">
        <f>INDEX(SPI!$B$1:$I$931,$A45+(3*$B$1+2)*R$43+1,7)</f>
        <v>-6.5370000000000001E-4</v>
      </c>
      <c r="S45" s="14">
        <f>INDEX(SPI!$B$1:$I$931,$A45+(3*$B$1+2)*R$43+1,8)</f>
        <v>0.16314999999999999</v>
      </c>
      <c r="T45" s="14">
        <f>INDEX(SPI!$B$1:$I$931,$A45+(3*$B$1+2)*T$43+1,7)</f>
        <v>-1.2290000000000001E-2</v>
      </c>
      <c r="U45" s="14">
        <f>INDEX(SPI!$B$1:$I$931,$A45+(3*$B$1+2)*T$43+1,8)</f>
        <v>-3.8110000000000002E-3</v>
      </c>
      <c r="V45" s="14">
        <f>INDEX(SPI!$B$1:$I$931,$A45+(3*$B$1+2)*V$43+1,7)</f>
        <v>-4.1669999999999997E-3</v>
      </c>
      <c r="W45" s="14">
        <f>INDEX(SPI!$B$1:$I$931,$A45+(3*$B$1+2)*V$43+1,8)</f>
        <v>-3.277E-5</v>
      </c>
      <c r="X45" s="14">
        <f>INDEX(SPI!$B$1:$I$931,$A45+(3*$B$1+2)*X$43+1,7)</f>
        <v>4.3707000000000001E-4</v>
      </c>
      <c r="Y45" s="14">
        <f>INDEX(SPI!$B$1:$I$931,$A45+(3*$B$1+2)*X$43+1,8)</f>
        <v>-3.8589999999999999E-2</v>
      </c>
      <c r="Z45" s="14">
        <f>INDEX(SPI!$B$1:$I$931,$A45+(3*$B$1+2)*Z$43+1,7)</f>
        <v>2.4865999999999998E-3</v>
      </c>
      <c r="AA45" s="14">
        <f>INDEX(SPI!$B$1:$I$931,$A45+(3*$B$1+2)*Z$43+1,8)</f>
        <v>1.2675E-3</v>
      </c>
      <c r="AB45" s="14">
        <f>INDEX(SPI!$B$1:$I$931,$A45+(3*$B$1+2)*AB$43+1,7)</f>
        <v>1.5686000000000001E-3</v>
      </c>
      <c r="AC45" s="14">
        <f>INDEX(SPI!$B$1:$I$931,$A45+(3*$B$1+2)*AB$43+1,8)</f>
        <v>1.128E-4</v>
      </c>
      <c r="AD45" s="14">
        <f>INDEX(SPI!$B$1:$I$931,$A45+(3*$B$1+2)*AD$43+1,7)</f>
        <v>-8.5590000000000004E-4</v>
      </c>
      <c r="AE45" s="14">
        <f>INDEX(SPI!$B$1:$I$931,$A45+(3*$B$1+2)*AD$43+1,8)</f>
        <v>9.2028000000000006E-3</v>
      </c>
      <c r="AF45" s="14">
        <f>INDEX(SPI!$B$1:$I$931,$A45+(3*$B$1+2)*AF$43+1,7)</f>
        <v>-5.1190000000000003E-4</v>
      </c>
      <c r="AG45" s="14">
        <f>INDEX(SPI!$B$1:$I$931,$A45+(3*$B$1+2)*AF$43+1,8)</f>
        <v>-3.3609999999999998E-4</v>
      </c>
      <c r="AH45" s="14">
        <f>INDEX(SPI!$B$1:$I$931,$A45+(3*$B$1+2)*AH$43+1,7)</f>
        <v>-3.3290000000000001E-5</v>
      </c>
      <c r="AI45" s="14">
        <f>INDEX(SPI!$B$1:$I$931,$A45+(3*$B$1+2)*AH$43+1,8)</f>
        <v>-1.5629999999999999E-3</v>
      </c>
      <c r="AJ45" s="14">
        <f>INDEX(SPI!$B$1:$I$931,$A45+(3*$B$1+2)*AJ$43+1,7)</f>
        <v>-5.3480000000000003E-5</v>
      </c>
      <c r="AK45" s="14">
        <f>INDEX(SPI!$B$1:$I$931,$A45+(3*$B$1+2)*AJ$43+1,8)</f>
        <v>9.5505000000000007E-7</v>
      </c>
      <c r="AL45" s="14">
        <f>INDEX(SPI!$B$1:$I$931,$A45+(3*$B$1+2)*AL$43+1,7)</f>
        <v>6.9753999999999997E-5</v>
      </c>
      <c r="AM45" s="14">
        <f>INDEX(SPI!$B$1:$I$931,$A45+(3*$B$1+2)*AL$43+1,8)</f>
        <v>6.0677999999999997E-5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-0.1968</v>
      </c>
      <c r="E46" s="15">
        <f>INDEX(SPI!$B$1:$I$931,$A46+(3*$B$1+2)*D$43+1,8)</f>
        <v>-7.4169999999999998E-4</v>
      </c>
      <c r="F46" s="15">
        <f>INDEX(SPI!$B$1:$I$931,$A46+(3*$B$1+2)*F$43+1,7)</f>
        <v>5.6263999999999999E-4</v>
      </c>
      <c r="G46" s="15">
        <f>INDEX(SPI!$B$1:$I$931,$A46+(3*$B$1+2)*F$43+1,8)</f>
        <v>-8.3610000000000004E-2</v>
      </c>
      <c r="H46" s="15">
        <f>INDEX(SPI!$B$1:$I$931,$A46+(3*$B$1+2)*H$43+1,7)</f>
        <v>0.14330999999999999</v>
      </c>
      <c r="I46" s="15">
        <f>INDEX(SPI!$B$1:$I$931,$A46+(3*$B$1+2)*H$43+1,8)</f>
        <v>7.2699E-2</v>
      </c>
      <c r="J46" s="15">
        <f>INDEX(SPI!$B$1:$I$931,$A46+(3*$B$1+2)*J$43+1,7)</f>
        <v>9.1234000000000003E-3</v>
      </c>
      <c r="K46" s="15">
        <f>INDEX(SPI!$B$1:$I$931,$A46+(3*$B$1+2)*J$43+1,8)</f>
        <v>2.3668000000000001E-5</v>
      </c>
      <c r="L46" s="15">
        <f>INDEX(SPI!$B$1:$I$931,$A46+(3*$B$1+2)*L$43+1,7)</f>
        <v>-7.3830000000000003E-6</v>
      </c>
      <c r="M46" s="15">
        <f>INDEX(SPI!$B$1:$I$931,$A46+(3*$B$1+2)*L$43+1,8)</f>
        <v>1.8407E-3</v>
      </c>
      <c r="N46" s="15">
        <f>INDEX(SPI!$B$1:$I$931,$A46+(3*$B$1+2)*N$43+1,7)</f>
        <v>-5.0480000000000004E-3</v>
      </c>
      <c r="O46" s="15">
        <f>INDEX(SPI!$B$1:$I$931,$A46+(3*$B$1+2)*N$43+1,8)</f>
        <v>-1.4159999999999999E-3</v>
      </c>
      <c r="P46" s="15">
        <f>INDEX(SPI!$B$1:$I$931,$A46+(3*$B$1+2)*P$43+1,7)</f>
        <v>-1.258E-3</v>
      </c>
      <c r="Q46" s="15">
        <f>INDEX(SPI!$B$1:$I$931,$A46+(3*$B$1+2)*P$43+1,8)</f>
        <v>-2.9560000000000002E-6</v>
      </c>
      <c r="R46" s="15">
        <f>INDEX(SPI!$B$1:$I$931,$A46+(3*$B$1+2)*R$43+1,7)</f>
        <v>1.1565000000000001E-6</v>
      </c>
      <c r="S46" s="15">
        <f>INDEX(SPI!$B$1:$I$931,$A46+(3*$B$1+2)*R$43+1,8)</f>
        <v>-2.8860000000000002E-4</v>
      </c>
      <c r="T46" s="15">
        <f>INDEX(SPI!$B$1:$I$931,$A46+(3*$B$1+2)*T$43+1,7)</f>
        <v>8.5764999999999995E-4</v>
      </c>
      <c r="U46" s="15">
        <f>INDEX(SPI!$B$1:$I$931,$A46+(3*$B$1+2)*T$43+1,8)</f>
        <v>2.6588000000000002E-4</v>
      </c>
      <c r="V46" s="15">
        <f>INDEX(SPI!$B$1:$I$931,$A46+(3*$B$1+2)*V$43+1,7)</f>
        <v>2.5962000000000001E-4</v>
      </c>
      <c r="W46" s="15">
        <f>INDEX(SPI!$B$1:$I$931,$A46+(3*$B$1+2)*V$43+1,8)</f>
        <v>2.0414999999999999E-6</v>
      </c>
      <c r="X46" s="15">
        <f>INDEX(SPI!$B$1:$I$931,$A46+(3*$B$1+2)*X$43+1,7)</f>
        <v>-1.1489999999999999E-6</v>
      </c>
      <c r="Y46" s="15">
        <f>INDEX(SPI!$B$1:$I$931,$A46+(3*$B$1+2)*X$43+1,8)</f>
        <v>1.0142E-4</v>
      </c>
      <c r="Z46" s="15">
        <f>INDEX(SPI!$B$1:$I$931,$A46+(3*$B$1+2)*Z$43+1,7)</f>
        <v>-1.7469999999999999E-4</v>
      </c>
      <c r="AA46" s="15">
        <f>INDEX(SPI!$B$1:$I$931,$A46+(3*$B$1+2)*Z$43+1,8)</f>
        <v>-8.9030000000000006E-5</v>
      </c>
      <c r="AB46" s="15">
        <f>INDEX(SPI!$B$1:$I$931,$A46+(3*$B$1+2)*AB$43+1,7)</f>
        <v>-5.1700000000000003E-5</v>
      </c>
      <c r="AC46" s="15">
        <f>INDEX(SPI!$B$1:$I$931,$A46+(3*$B$1+2)*AB$43+1,8)</f>
        <v>-3.7179999999999998E-6</v>
      </c>
      <c r="AD46" s="15">
        <f>INDEX(SPI!$B$1:$I$931,$A46+(3*$B$1+2)*AD$43+1,7)</f>
        <v>2.2707999999999999E-6</v>
      </c>
      <c r="AE46" s="15">
        <f>INDEX(SPI!$B$1:$I$931,$A46+(3*$B$1+2)*AD$43+1,8)</f>
        <v>-2.442E-5</v>
      </c>
      <c r="AF46" s="15">
        <f>INDEX(SPI!$B$1:$I$931,$A46+(3*$B$1+2)*AF$43+1,7)</f>
        <v>3.6134000000000003E-5</v>
      </c>
      <c r="AG46" s="15">
        <f>INDEX(SPI!$B$1:$I$931,$A46+(3*$B$1+2)*AF$43+1,8)</f>
        <v>2.3725000000000001E-5</v>
      </c>
      <c r="AH46" s="15">
        <f>INDEX(SPI!$B$1:$I$931,$A46+(3*$B$1+2)*AH$43+1,7)</f>
        <v>1.2333999999999999E-7</v>
      </c>
      <c r="AI46" s="15">
        <f>INDEX(SPI!$B$1:$I$931,$A46+(3*$B$1+2)*AH$43+1,8)</f>
        <v>5.7914000000000002E-6</v>
      </c>
      <c r="AJ46" s="15">
        <f>INDEX(SPI!$B$1:$I$931,$A46+(3*$B$1+2)*AJ$43+1,7)</f>
        <v>5.8587999999999997E-6</v>
      </c>
      <c r="AK46" s="15">
        <f>INDEX(SPI!$B$1:$I$931,$A46+(3*$B$1+2)*AJ$43+1,8)</f>
        <v>-1.046E-7</v>
      </c>
      <c r="AL46" s="15">
        <f>INDEX(SPI!$B$1:$I$931,$A46+(3*$B$1+2)*AL$43+1,7)</f>
        <v>-4.9320000000000004E-6</v>
      </c>
      <c r="AM46" s="15">
        <f>INDEX(SPI!$B$1:$I$931,$A46+(3*$B$1+2)*AL$43+1,8)</f>
        <v>-4.2899999999999996E-6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17.670000000000002</v>
      </c>
      <c r="E47" s="14">
        <f>IF($A47="","",INDEX(SPI!$B$1:$I$931,$A47+(3*$B$1+2)*D$43+1,8))</f>
        <v>6.6588999999999995E-2</v>
      </c>
      <c r="F47" s="14">
        <f>IF($A47="","",INDEX(SPI!$B$1:$I$931,$A47+(3*$B$1+2)*F$43+1,7))</f>
        <v>4.4117999999999996E-3</v>
      </c>
      <c r="G47" s="14">
        <f>IF($A47="","",INDEX(SPI!$B$1:$I$931,$A47+(3*$B$1+2)*F$43+1,8))</f>
        <v>-0.65559999999999996</v>
      </c>
      <c r="H47" s="14">
        <f>IF($A47="","",INDEX(SPI!$B$1:$I$931,$A47+(3*$B$1+2)*H$43+1,7))</f>
        <v>1.036</v>
      </c>
      <c r="I47" s="14">
        <f>IF($A47="","",INDEX(SPI!$B$1:$I$931,$A47+(3*$B$1+2)*H$43+1,8))</f>
        <v>0.52554999999999996</v>
      </c>
      <c r="J47" s="14">
        <f>IF($A47="","",INDEX(SPI!$B$1:$I$931,$A47+(3*$B$1+2)*J$43+1,7))</f>
        <v>-0.31690000000000002</v>
      </c>
      <c r="K47" s="14">
        <f>IF($A47="","",INDEX(SPI!$B$1:$I$931,$A47+(3*$B$1+2)*J$43+1,8))</f>
        <v>-8.2200000000000003E-4</v>
      </c>
      <c r="L47" s="14">
        <f>IF($A47="","",INDEX(SPI!$B$1:$I$931,$A47+(3*$B$1+2)*L$43+1,7))</f>
        <v>-1.738E-5</v>
      </c>
      <c r="M47" s="14">
        <f>IF($A47="","",INDEX(SPI!$B$1:$I$931,$A47+(3*$B$1+2)*L$43+1,8))</f>
        <v>4.3319999999999999E-3</v>
      </c>
      <c r="N47" s="14">
        <f>IF($A47="","",INDEX(SPI!$B$1:$I$931,$A47+(3*$B$1+2)*N$43+1,7))</f>
        <v>-1.179E-2</v>
      </c>
      <c r="O47" s="14">
        <f>IF($A47="","",INDEX(SPI!$B$1:$I$931,$A47+(3*$B$1+2)*N$43+1,8))</f>
        <v>-3.3080000000000002E-3</v>
      </c>
      <c r="P47" s="14">
        <f>IF($A47="","",INDEX(SPI!$B$1:$I$931,$A47+(3*$B$1+2)*P$43+1,7))</f>
        <v>-0.11310000000000001</v>
      </c>
      <c r="Q47" s="14">
        <f>IF($A47="","",INDEX(SPI!$B$1:$I$931,$A47+(3*$B$1+2)*P$43+1,8))</f>
        <v>-2.6580000000000001E-4</v>
      </c>
      <c r="R47" s="14">
        <f>IF($A47="","",INDEX(SPI!$B$1:$I$931,$A47+(3*$B$1+2)*R$43+1,7))</f>
        <v>-7.3529999999999997E-6</v>
      </c>
      <c r="S47" s="14">
        <f>IF($A47="","",INDEX(SPI!$B$1:$I$931,$A47+(3*$B$1+2)*R$43+1,8))</f>
        <v>1.8351000000000001E-3</v>
      </c>
      <c r="T47" s="14">
        <f>IF($A47="","",INDEX(SPI!$B$1:$I$931,$A47+(3*$B$1+2)*T$43+1,7))</f>
        <v>-4.6950000000000004E-3</v>
      </c>
      <c r="U47" s="14">
        <f>IF($A47="","",INDEX(SPI!$B$1:$I$931,$A47+(3*$B$1+2)*T$43+1,8))</f>
        <v>-1.4549999999999999E-3</v>
      </c>
      <c r="V47" s="14">
        <f>IF($A47="","",INDEX(SPI!$B$1:$I$931,$A47+(3*$B$1+2)*V$43+1,7))</f>
        <v>6.9356000000000001E-2</v>
      </c>
      <c r="W47" s="14">
        <f>IF($A47="","",INDEX(SPI!$B$1:$I$931,$A47+(3*$B$1+2)*V$43+1,8))</f>
        <v>5.4538000000000004E-4</v>
      </c>
      <c r="X47" s="14">
        <f>IF($A47="","",INDEX(SPI!$B$1:$I$931,$A47+(3*$B$1+2)*X$43+1,7))</f>
        <v>2.5230999999999999E-5</v>
      </c>
      <c r="Y47" s="14">
        <f>IF($A47="","",INDEX(SPI!$B$1:$I$931,$A47+(3*$B$1+2)*X$43+1,8))</f>
        <v>-2.2269999999999998E-3</v>
      </c>
      <c r="Z47" s="14">
        <f>IF($A47="","",INDEX(SPI!$B$1:$I$931,$A47+(3*$B$1+2)*Z$43+1,7))</f>
        <v>2.562E-3</v>
      </c>
      <c r="AA47" s="14">
        <f>IF($A47="","",INDEX(SPI!$B$1:$I$931,$A47+(3*$B$1+2)*Z$43+1,8))</f>
        <v>1.3060000000000001E-3</v>
      </c>
      <c r="AB47" s="14">
        <f>IF($A47="","",INDEX(SPI!$B$1:$I$931,$A47+(3*$B$1+2)*AB$43+1,7))</f>
        <v>-2.4209999999999999E-2</v>
      </c>
      <c r="AC47" s="14">
        <f>IF($A47="","",INDEX(SPI!$B$1:$I$931,$A47+(3*$B$1+2)*AB$43+1,8))</f>
        <v>-1.7409999999999999E-3</v>
      </c>
      <c r="AD47" s="14">
        <f>IF($A47="","",INDEX(SPI!$B$1:$I$931,$A47+(3*$B$1+2)*AD$43+1,7))</f>
        <v>-2.298E-4</v>
      </c>
      <c r="AE47" s="14">
        <f>IF($A47="","",INDEX(SPI!$B$1:$I$931,$A47+(3*$B$1+2)*AD$43+1,8))</f>
        <v>2.4713999999999999E-3</v>
      </c>
      <c r="AF47" s="14">
        <f>IF($A47="","",INDEX(SPI!$B$1:$I$931,$A47+(3*$B$1+2)*AF$43+1,7))</f>
        <v>-8.1079999999999998E-4</v>
      </c>
      <c r="AG47" s="14">
        <f>IF($A47="","",INDEX(SPI!$B$1:$I$931,$A47+(3*$B$1+2)*AF$43+1,8))</f>
        <v>-5.3240000000000004E-4</v>
      </c>
      <c r="AH47" s="14">
        <f>IF($A47="","",INDEX(SPI!$B$1:$I$931,$A47+(3*$B$1+2)*AH$43+1,7))</f>
        <v>-2.024E-6</v>
      </c>
      <c r="AI47" s="14">
        <f>IF($A47="","",INDEX(SPI!$B$1:$I$931,$A47+(3*$B$1+2)*AH$43+1,8))</f>
        <v>-9.5019999999999995E-5</v>
      </c>
      <c r="AJ47" s="14">
        <f>IF($A47="","",INDEX(SPI!$B$1:$I$931,$A47+(3*$B$1+2)*AJ$43+1,7))</f>
        <v>4.8809999999999999E-3</v>
      </c>
      <c r="AK47" s="14">
        <f>IF($A47="","",INDEX(SPI!$B$1:$I$931,$A47+(3*$B$1+2)*AJ$43+1,8))</f>
        <v>-8.7159999999999999E-5</v>
      </c>
      <c r="AL47" s="14">
        <f>IF($A47="","",INDEX(SPI!$B$1:$I$931,$A47+(3*$B$1+2)*AL$43+1,7))</f>
        <v>1.3740000000000001E-4</v>
      </c>
      <c r="AM47" s="14">
        <f>IF($A47="","",INDEX(SPI!$B$1:$I$931,$A47+(3*$B$1+2)*AL$43+1,8))</f>
        <v>1.1951999999999999E-4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2.5790000000000002</v>
      </c>
      <c r="E48" s="14">
        <f>IF($A48="","",INDEX(SPI!$B$1:$I$931,$A48+(3*$B$1+2)*D$43+1,8))</f>
        <v>9.7190000000000002E-3</v>
      </c>
      <c r="F48" s="14">
        <f>IF($A48="","",INDEX(SPI!$B$1:$I$931,$A48+(3*$B$1+2)*F$43+1,7))</f>
        <v>-0.1169</v>
      </c>
      <c r="G48" s="14">
        <f>IF($A48="","",INDEX(SPI!$B$1:$I$931,$A48+(3*$B$1+2)*F$43+1,8))</f>
        <v>17.373000000000001</v>
      </c>
      <c r="H48" s="14">
        <f>IF($A48="","",INDEX(SPI!$B$1:$I$931,$A48+(3*$B$1+2)*H$43+1,7))</f>
        <v>-1.82</v>
      </c>
      <c r="I48" s="14">
        <f>IF($A48="","",INDEX(SPI!$B$1:$I$931,$A48+(3*$B$1+2)*H$43+1,8))</f>
        <v>-0.92310000000000003</v>
      </c>
      <c r="J48" s="14">
        <f>IF($A48="","",INDEX(SPI!$B$1:$I$931,$A48+(3*$B$1+2)*J$43+1,7))</f>
        <v>-3.1699999999999999E-2</v>
      </c>
      <c r="K48" s="14">
        <f>IF($A48="","",INDEX(SPI!$B$1:$I$931,$A48+(3*$B$1+2)*J$43+1,8))</f>
        <v>-8.2239999999999999E-5</v>
      </c>
      <c r="L48" s="14">
        <f>IF($A48="","",INDEX(SPI!$B$1:$I$931,$A48+(3*$B$1+2)*L$43+1,7))</f>
        <v>1.1902E-3</v>
      </c>
      <c r="M48" s="14">
        <f>IF($A48="","",INDEX(SPI!$B$1:$I$931,$A48+(3*$B$1+2)*L$43+1,8))</f>
        <v>-0.29670000000000002</v>
      </c>
      <c r="N48" s="14">
        <f>IF($A48="","",INDEX(SPI!$B$1:$I$931,$A48+(3*$B$1+2)*N$43+1,7))</f>
        <v>2.0688999999999999E-2</v>
      </c>
      <c r="O48" s="14">
        <f>IF($A48="","",INDEX(SPI!$B$1:$I$931,$A48+(3*$B$1+2)*N$43+1,8))</f>
        <v>5.8050000000000003E-3</v>
      </c>
      <c r="P48" s="14">
        <f>IF($A48="","",INDEX(SPI!$B$1:$I$931,$A48+(3*$B$1+2)*P$43+1,7))</f>
        <v>-1.375E-2</v>
      </c>
      <c r="Q48" s="14">
        <f>IF($A48="","",INDEX(SPI!$B$1:$I$931,$A48+(3*$B$1+2)*P$43+1,8))</f>
        <v>-3.2320000000000002E-5</v>
      </c>
      <c r="R48" s="14">
        <f>IF($A48="","",INDEX(SPI!$B$1:$I$931,$A48+(3*$B$1+2)*R$43+1,7))</f>
        <v>3.8209000000000002E-4</v>
      </c>
      <c r="S48" s="14">
        <f>IF($A48="","",INDEX(SPI!$B$1:$I$931,$A48+(3*$B$1+2)*R$43+1,8))</f>
        <v>-9.536E-2</v>
      </c>
      <c r="T48" s="14">
        <f>IF($A48="","",INDEX(SPI!$B$1:$I$931,$A48+(3*$B$1+2)*T$43+1,7))</f>
        <v>8.5550000000000001E-3</v>
      </c>
      <c r="U48" s="14">
        <f>IF($A48="","",INDEX(SPI!$B$1:$I$931,$A48+(3*$B$1+2)*T$43+1,8))</f>
        <v>2.6521000000000001E-3</v>
      </c>
      <c r="V48" s="14">
        <f>IF($A48="","",INDEX(SPI!$B$1:$I$931,$A48+(3*$B$1+2)*V$43+1,7))</f>
        <v>8.0304999999999994E-3</v>
      </c>
      <c r="W48" s="14">
        <f>IF($A48="","",INDEX(SPI!$B$1:$I$931,$A48+(3*$B$1+2)*V$43+1,8))</f>
        <v>6.3147999999999999E-5</v>
      </c>
      <c r="X48" s="14">
        <f>IF($A48="","",INDEX(SPI!$B$1:$I$931,$A48+(3*$B$1+2)*X$43+1,7))</f>
        <v>-7.3130000000000005E-4</v>
      </c>
      <c r="Y48" s="14">
        <f>IF($A48="","",INDEX(SPI!$B$1:$I$931,$A48+(3*$B$1+2)*X$43+1,8))</f>
        <v>6.4563999999999996E-2</v>
      </c>
      <c r="Z48" s="14">
        <f>IF($A48="","",INDEX(SPI!$B$1:$I$931,$A48+(3*$B$1+2)*Z$43+1,7))</f>
        <v>-4.6509999999999998E-3</v>
      </c>
      <c r="AA48" s="14">
        <f>IF($A48="","",INDEX(SPI!$B$1:$I$931,$A48+(3*$B$1+2)*Z$43+1,8))</f>
        <v>-2.3709999999999998E-3</v>
      </c>
      <c r="AB48" s="14">
        <f>IF($A48="","",INDEX(SPI!$B$1:$I$931,$A48+(3*$B$1+2)*AB$43+1,7))</f>
        <v>-4.411E-3</v>
      </c>
      <c r="AC48" s="14">
        <f>IF($A48="","",INDEX(SPI!$B$1:$I$931,$A48+(3*$B$1+2)*AB$43+1,8))</f>
        <v>-3.1720000000000001E-4</v>
      </c>
      <c r="AD48" s="14">
        <f>IF($A48="","",INDEX(SPI!$B$1:$I$931,$A48+(3*$B$1+2)*AD$43+1,7))</f>
        <v>2.2317999999999999E-3</v>
      </c>
      <c r="AE48" s="14">
        <f>IF($A48="","",INDEX(SPI!$B$1:$I$931,$A48+(3*$B$1+2)*AD$43+1,8))</f>
        <v>-2.4E-2</v>
      </c>
      <c r="AF48" s="14">
        <f>IF($A48="","",INDEX(SPI!$B$1:$I$931,$A48+(3*$B$1+2)*AF$43+1,7))</f>
        <v>1.4714999999999999E-3</v>
      </c>
      <c r="AG48" s="14">
        <f>IF($A48="","",INDEX(SPI!$B$1:$I$931,$A48+(3*$B$1+2)*AF$43+1,8))</f>
        <v>9.6612E-4</v>
      </c>
      <c r="AH48" s="14">
        <f>IF($A48="","",INDEX(SPI!$B$1:$I$931,$A48+(3*$B$1+2)*AH$43+1,7))</f>
        <v>1.0876E-4</v>
      </c>
      <c r="AI48" s="14">
        <f>IF($A48="","",INDEX(SPI!$B$1:$I$931,$A48+(3*$B$1+2)*AH$43+1,8))</f>
        <v>5.1067999999999999E-3</v>
      </c>
      <c r="AJ48" s="14">
        <f>IF($A48="","",INDEX(SPI!$B$1:$I$931,$A48+(3*$B$1+2)*AJ$43+1,7))</f>
        <v>2.3861999999999999E-4</v>
      </c>
      <c r="AK48" s="14">
        <f>IF($A48="","",INDEX(SPI!$B$1:$I$931,$A48+(3*$B$1+2)*AJ$43+1,8))</f>
        <v>-4.2610000000000004E-6</v>
      </c>
      <c r="AL48" s="14">
        <f>IF($A48="","",INDEX(SPI!$B$1:$I$931,$A48+(3*$B$1+2)*AL$43+1,7))</f>
        <v>-2.498E-4</v>
      </c>
      <c r="AM48" s="14">
        <f>IF($A48="","",INDEX(SPI!$B$1:$I$931,$A48+(3*$B$1+2)*AL$43+1,8))</f>
        <v>-2.173E-4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-0.1729</v>
      </c>
      <c r="E49" s="15">
        <f>IF($A49="","",INDEX(SPI!$B$1:$I$931,$A49+(3*$B$1+2)*D$43+1,8))</f>
        <v>-6.514E-4</v>
      </c>
      <c r="F49" s="15">
        <f>IF($A49="","",INDEX(SPI!$B$1:$I$931,$A49+(3*$B$1+2)*F$43+1,7))</f>
        <v>4.9472999999999997E-4</v>
      </c>
      <c r="G49" s="15">
        <f>IF($A49="","",INDEX(SPI!$B$1:$I$931,$A49+(3*$B$1+2)*F$43+1,8))</f>
        <v>-7.3520000000000002E-2</v>
      </c>
      <c r="H49" s="15">
        <f>IF($A49="","",INDEX(SPI!$B$1:$I$931,$A49+(3*$B$1+2)*H$43+1,7))</f>
        <v>0.12834000000000001</v>
      </c>
      <c r="I49" s="15">
        <f>IF($A49="","",INDEX(SPI!$B$1:$I$931,$A49+(3*$B$1+2)*H$43+1,8))</f>
        <v>6.5103999999999995E-2</v>
      </c>
      <c r="J49" s="15">
        <f>IF($A49="","",INDEX(SPI!$B$1:$I$931,$A49+(3*$B$1+2)*J$43+1,7))</f>
        <v>2.1313E-3</v>
      </c>
      <c r="K49" s="15">
        <f>IF($A49="","",INDEX(SPI!$B$1:$I$931,$A49+(3*$B$1+2)*J$43+1,8))</f>
        <v>5.5289999999999999E-6</v>
      </c>
      <c r="L49" s="15">
        <f>IF($A49="","",INDEX(SPI!$B$1:$I$931,$A49+(3*$B$1+2)*L$43+1,7))</f>
        <v>-1.7910000000000001E-6</v>
      </c>
      <c r="M49" s="15">
        <f>IF($A49="","",INDEX(SPI!$B$1:$I$931,$A49+(3*$B$1+2)*L$43+1,8))</f>
        <v>4.4655999999999998E-4</v>
      </c>
      <c r="N49" s="15">
        <f>IF($A49="","",INDEX(SPI!$B$1:$I$931,$A49+(3*$B$1+2)*N$43+1,7))</f>
        <v>-1.4530000000000001E-3</v>
      </c>
      <c r="O49" s="15">
        <f>IF($A49="","",INDEX(SPI!$B$1:$I$931,$A49+(3*$B$1+2)*N$43+1,8))</f>
        <v>-4.0779999999999999E-4</v>
      </c>
      <c r="P49" s="15">
        <f>IF($A49="","",INDEX(SPI!$B$1:$I$931,$A49+(3*$B$1+2)*P$43+1,7))</f>
        <v>9.2637000000000004E-4</v>
      </c>
      <c r="Q49" s="15">
        <f>IF($A49="","",INDEX(SPI!$B$1:$I$931,$A49+(3*$B$1+2)*P$43+1,8))</f>
        <v>2.1770999999999999E-6</v>
      </c>
      <c r="R49" s="15">
        <f>IF($A49="","",INDEX(SPI!$B$1:$I$931,$A49+(3*$B$1+2)*R$43+1,7))</f>
        <v>-7.6850000000000003E-7</v>
      </c>
      <c r="S49" s="15">
        <f>IF($A49="","",INDEX(SPI!$B$1:$I$931,$A49+(3*$B$1+2)*R$43+1,8))</f>
        <v>1.9179000000000001E-4</v>
      </c>
      <c r="T49" s="15">
        <f>IF($A49="","",INDEX(SPI!$B$1:$I$931,$A49+(3*$B$1+2)*T$43+1,7))</f>
        <v>-5.9599999999999996E-4</v>
      </c>
      <c r="U49" s="15">
        <f>IF($A49="","",INDEX(SPI!$B$1:$I$931,$A49+(3*$B$1+2)*T$43+1,8))</f>
        <v>-1.8479999999999999E-4</v>
      </c>
      <c r="V49" s="15">
        <f>IF($A49="","",INDEX(SPI!$B$1:$I$931,$A49+(3*$B$1+2)*V$43+1,7))</f>
        <v>-5.0710000000000002E-4</v>
      </c>
      <c r="W49" s="15">
        <f>IF($A49="","",INDEX(SPI!$B$1:$I$931,$A49+(3*$B$1+2)*V$43+1,8))</f>
        <v>-3.9879999999999998E-6</v>
      </c>
      <c r="X49" s="15">
        <f>IF($A49="","",INDEX(SPI!$B$1:$I$931,$A49+(3*$B$1+2)*X$43+1,7))</f>
        <v>2.3748999999999999E-6</v>
      </c>
      <c r="Y49" s="15">
        <f>IF($A49="","",INDEX(SPI!$B$1:$I$931,$A49+(3*$B$1+2)*X$43+1,8))</f>
        <v>-2.097E-4</v>
      </c>
      <c r="Z49" s="15">
        <f>IF($A49="","",INDEX(SPI!$B$1:$I$931,$A49+(3*$B$1+2)*Z$43+1,7))</f>
        <v>3.2540999999999999E-4</v>
      </c>
      <c r="AA49" s="15">
        <f>IF($A49="","",INDEX(SPI!$B$1:$I$931,$A49+(3*$B$1+2)*Z$43+1,8))</f>
        <v>1.6587000000000001E-4</v>
      </c>
      <c r="AB49" s="15">
        <f>IF($A49="","",INDEX(SPI!$B$1:$I$931,$A49+(3*$B$1+2)*AB$43+1,7))</f>
        <v>1.5833000000000001E-4</v>
      </c>
      <c r="AC49" s="15">
        <f>IF($A49="","",INDEX(SPI!$B$1:$I$931,$A49+(3*$B$1+2)*AB$43+1,8))</f>
        <v>1.1385E-5</v>
      </c>
      <c r="AD49" s="15">
        <f>IF($A49="","",INDEX(SPI!$B$1:$I$931,$A49+(3*$B$1+2)*AD$43+1,7))</f>
        <v>-7.622E-6</v>
      </c>
      <c r="AE49" s="15">
        <f>IF($A49="","",INDEX(SPI!$B$1:$I$931,$A49+(3*$B$1+2)*AD$43+1,8))</f>
        <v>8.1953999999999995E-5</v>
      </c>
      <c r="AF49" s="15">
        <f>IF($A49="","",INDEX(SPI!$B$1:$I$931,$A49+(3*$B$1+2)*AF$43+1,7))</f>
        <v>-1.0340000000000001E-4</v>
      </c>
      <c r="AG49" s="15">
        <f>IF($A49="","",INDEX(SPI!$B$1:$I$931,$A49+(3*$B$1+2)*AF$43+1,8))</f>
        <v>-6.7879999999999994E-5</v>
      </c>
      <c r="AH49" s="15">
        <f>IF($A49="","",INDEX(SPI!$B$1:$I$931,$A49+(3*$B$1+2)*AH$43+1,7))</f>
        <v>-5.06E-7</v>
      </c>
      <c r="AI49" s="15">
        <f>IF($A49="","",INDEX(SPI!$B$1:$I$931,$A49+(3*$B$1+2)*AH$43+1,8))</f>
        <v>-2.376E-5</v>
      </c>
      <c r="AJ49" s="15">
        <f>IF($A49="","",INDEX(SPI!$B$1:$I$931,$A49+(3*$B$1+2)*AJ$43+1,7))</f>
        <v>-2.338E-5</v>
      </c>
      <c r="AK49" s="15">
        <f>IF($A49="","",INDEX(SPI!$B$1:$I$931,$A49+(3*$B$1+2)*AJ$43+1,8))</f>
        <v>4.1759000000000002E-7</v>
      </c>
      <c r="AL49" s="15">
        <f>IF($A49="","",INDEX(SPI!$B$1:$I$931,$A49+(3*$B$1+2)*AL$43+1,7))</f>
        <v>1.7564999999999999E-5</v>
      </c>
      <c r="AM49" s="15">
        <f>IF($A49="","",INDEX(SPI!$B$1:$I$931,$A49+(3*$B$1+2)*AL$43+1,8))</f>
        <v>1.5279999999999999E-5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14.693</v>
      </c>
      <c r="E50" s="14">
        <f>IF($A50="","",INDEX(SPI!$B$1:$I$931,$A50+(3*$B$1+2)*D$43+1,8))</f>
        <v>5.5369000000000002E-2</v>
      </c>
      <c r="F50" s="14">
        <f>IF($A50="","",INDEX(SPI!$B$1:$I$931,$A50+(3*$B$1+2)*F$43+1,7))</f>
        <v>3.6716000000000001E-3</v>
      </c>
      <c r="G50" s="14">
        <f>IF($A50="","",INDEX(SPI!$B$1:$I$931,$A50+(3*$B$1+2)*F$43+1,8))</f>
        <v>-0.54559999999999997</v>
      </c>
      <c r="H50" s="14">
        <f>IF($A50="","",INDEX(SPI!$B$1:$I$931,$A50+(3*$B$1+2)*H$43+1,7))</f>
        <v>0.87422</v>
      </c>
      <c r="I50" s="14">
        <f>IF($A50="","",INDEX(SPI!$B$1:$I$931,$A50+(3*$B$1+2)*H$43+1,8))</f>
        <v>0.44349</v>
      </c>
      <c r="J50" s="14">
        <f>IF($A50="","",INDEX(SPI!$B$1:$I$931,$A50+(3*$B$1+2)*J$43+1,7))</f>
        <v>0.51681999999999995</v>
      </c>
      <c r="K50" s="14">
        <f>IF($A50="","",INDEX(SPI!$B$1:$I$931,$A50+(3*$B$1+2)*J$43+1,8))</f>
        <v>1.3407E-3</v>
      </c>
      <c r="L50" s="14">
        <f>IF($A50="","",INDEX(SPI!$B$1:$I$931,$A50+(3*$B$1+2)*L$43+1,7))</f>
        <v>3.9066000000000002E-5</v>
      </c>
      <c r="M50" s="14">
        <f>IF($A50="","",INDEX(SPI!$B$1:$I$931,$A50+(3*$B$1+2)*L$43+1,8))</f>
        <v>-9.7400000000000004E-3</v>
      </c>
      <c r="N50" s="14">
        <f>IF($A50="","",INDEX(SPI!$B$1:$I$931,$A50+(3*$B$1+2)*N$43+1,7))</f>
        <v>1.8629E-2</v>
      </c>
      <c r="O50" s="14">
        <f>IF($A50="","",INDEX(SPI!$B$1:$I$931,$A50+(3*$B$1+2)*N$43+1,8))</f>
        <v>5.2269999999999999E-3</v>
      </c>
      <c r="P50" s="14">
        <f>IF($A50="","",INDEX(SPI!$B$1:$I$931,$A50+(3*$B$1+2)*P$43+1,7))</f>
        <v>-0.2235</v>
      </c>
      <c r="Q50" s="14">
        <f>IF($A50="","",INDEX(SPI!$B$1:$I$931,$A50+(3*$B$1+2)*P$43+1,8))</f>
        <v>-5.2539999999999998E-4</v>
      </c>
      <c r="R50" s="14">
        <f>IF($A50="","",INDEX(SPI!$B$1:$I$931,$A50+(3*$B$1+2)*R$43+1,7))</f>
        <v>-1.6529999999999999E-5</v>
      </c>
      <c r="S50" s="14">
        <f>IF($A50="","",INDEX(SPI!$B$1:$I$931,$A50+(3*$B$1+2)*R$43+1,8))</f>
        <v>4.1256000000000001E-3</v>
      </c>
      <c r="T50" s="14">
        <f>IF($A50="","",INDEX(SPI!$B$1:$I$931,$A50+(3*$B$1+2)*T$43+1,7))</f>
        <v>-9.3650000000000001E-3</v>
      </c>
      <c r="U50" s="14">
        <f>IF($A50="","",INDEX(SPI!$B$1:$I$931,$A50+(3*$B$1+2)*T$43+1,8))</f>
        <v>-2.9030000000000002E-3</v>
      </c>
      <c r="V50" s="14">
        <f>IF($A50="","",INDEX(SPI!$B$1:$I$931,$A50+(3*$B$1+2)*V$43+1,7))</f>
        <v>1.4494999999999999E-2</v>
      </c>
      <c r="W50" s="14">
        <f>IF($A50="","",INDEX(SPI!$B$1:$I$931,$A50+(3*$B$1+2)*V$43+1,8))</f>
        <v>1.1398E-4</v>
      </c>
      <c r="X50" s="14">
        <f>IF($A50="","",INDEX(SPI!$B$1:$I$931,$A50+(3*$B$1+2)*X$43+1,7))</f>
        <v>7.7551999999999999E-6</v>
      </c>
      <c r="Y50" s="14">
        <f>IF($A50="","",INDEX(SPI!$B$1:$I$931,$A50+(3*$B$1+2)*X$43+1,8))</f>
        <v>-6.847E-4</v>
      </c>
      <c r="Z50" s="14">
        <f>IF($A50="","",INDEX(SPI!$B$1:$I$931,$A50+(3*$B$1+2)*Z$43+1,7))</f>
        <v>6.1715000000000001E-4</v>
      </c>
      <c r="AA50" s="14">
        <f>IF($A50="","",INDEX(SPI!$B$1:$I$931,$A50+(3*$B$1+2)*Z$43+1,8))</f>
        <v>3.1459000000000001E-4</v>
      </c>
      <c r="AB50" s="14">
        <f>IF($A50="","",INDEX(SPI!$B$1:$I$931,$A50+(3*$B$1+2)*AB$43+1,7))</f>
        <v>2.0611000000000001E-2</v>
      </c>
      <c r="AC50" s="14">
        <f>IF($A50="","",INDEX(SPI!$B$1:$I$931,$A50+(3*$B$1+2)*AB$43+1,8))</f>
        <v>1.4821999999999999E-3</v>
      </c>
      <c r="AD50" s="14">
        <f>IF($A50="","",INDEX(SPI!$B$1:$I$931,$A50+(3*$B$1+2)*AD$43+1,7))</f>
        <v>1.9078000000000001E-4</v>
      </c>
      <c r="AE50" s="14">
        <f>IF($A50="","",INDEX(SPI!$B$1:$I$931,$A50+(3*$B$1+2)*AD$43+1,8))</f>
        <v>-2.0509999999999999E-3</v>
      </c>
      <c r="AF50" s="14">
        <f>IF($A50="","",INDEX(SPI!$B$1:$I$931,$A50+(3*$B$1+2)*AF$43+1,7))</f>
        <v>6.7243999999999995E-4</v>
      </c>
      <c r="AG50" s="14">
        <f>IF($A50="","",INDEX(SPI!$B$1:$I$931,$A50+(3*$B$1+2)*AF$43+1,8))</f>
        <v>4.415E-4</v>
      </c>
      <c r="AH50" s="14">
        <f>IF($A50="","",INDEX(SPI!$B$1:$I$931,$A50+(3*$B$1+2)*AH$43+1,7))</f>
        <v>2.7344E-6</v>
      </c>
      <c r="AI50" s="14">
        <f>IF($A50="","",INDEX(SPI!$B$1:$I$931,$A50+(3*$B$1+2)*AH$43+1,8))</f>
        <v>1.2839000000000001E-4</v>
      </c>
      <c r="AJ50" s="14">
        <f>IF($A50="","",INDEX(SPI!$B$1:$I$931,$A50+(3*$B$1+2)*AJ$43+1,7))</f>
        <v>-7.5779999999999997E-3</v>
      </c>
      <c r="AK50" s="14">
        <f>IF($A50="","",INDEX(SPI!$B$1:$I$931,$A50+(3*$B$1+2)*AJ$43+1,8))</f>
        <v>1.3532E-4</v>
      </c>
      <c r="AL50" s="14">
        <f>IF($A50="","",INDEX(SPI!$B$1:$I$931,$A50+(3*$B$1+2)*AL$43+1,7))</f>
        <v>-2.1220000000000001E-4</v>
      </c>
      <c r="AM50" s="14">
        <f>IF($A50="","",INDEX(SPI!$B$1:$I$931,$A50+(3*$B$1+2)*AL$43+1,8))</f>
        <v>-1.8459999999999999E-4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2.1269999999999998</v>
      </c>
      <c r="E51" s="14">
        <f>IF($A51="","",INDEX(SPI!$B$1:$I$931,$A51+(3*$B$1+2)*D$43+1,8))</f>
        <v>8.0155000000000001E-3</v>
      </c>
      <c r="F51" s="14">
        <f>IF($A51="","",INDEX(SPI!$B$1:$I$931,$A51+(3*$B$1+2)*F$43+1,7))</f>
        <v>-9.912E-2</v>
      </c>
      <c r="G51" s="14">
        <f>IF($A51="","",INDEX(SPI!$B$1:$I$931,$A51+(3*$B$1+2)*F$43+1,8))</f>
        <v>14.73</v>
      </c>
      <c r="H51" s="14">
        <f>IF($A51="","",INDEX(SPI!$B$1:$I$931,$A51+(3*$B$1+2)*H$43+1,7))</f>
        <v>-1.532</v>
      </c>
      <c r="I51" s="14">
        <f>IF($A51="","",INDEX(SPI!$B$1:$I$931,$A51+(3*$B$1+2)*H$43+1,8))</f>
        <v>-0.77700000000000002</v>
      </c>
      <c r="J51" s="14">
        <f>IF($A51="","",INDEX(SPI!$B$1:$I$931,$A51+(3*$B$1+2)*J$43+1,7))</f>
        <v>7.2954000000000005E-2</v>
      </c>
      <c r="K51" s="14">
        <f>IF($A51="","",INDEX(SPI!$B$1:$I$931,$A51+(3*$B$1+2)*J$43+1,8))</f>
        <v>1.8925999999999999E-4</v>
      </c>
      <c r="L51" s="14">
        <f>IF($A51="","",INDEX(SPI!$B$1:$I$931,$A51+(3*$B$1+2)*L$43+1,7))</f>
        <v>-1.49E-3</v>
      </c>
      <c r="M51" s="14">
        <f>IF($A51="","",INDEX(SPI!$B$1:$I$931,$A51+(3*$B$1+2)*L$43+1,8))</f>
        <v>0.37141999999999997</v>
      </c>
      <c r="N51" s="14">
        <f>IF($A51="","",INDEX(SPI!$B$1:$I$931,$A51+(3*$B$1+2)*N$43+1,7))</f>
        <v>-3.3509999999999998E-2</v>
      </c>
      <c r="O51" s="14">
        <f>IF($A51="","",INDEX(SPI!$B$1:$I$931,$A51+(3*$B$1+2)*N$43+1,8))</f>
        <v>-9.4029999999999999E-3</v>
      </c>
      <c r="P51" s="14">
        <f>IF($A51="","",INDEX(SPI!$B$1:$I$931,$A51+(3*$B$1+2)*P$43+1,7))</f>
        <v>-2.5399999999999999E-2</v>
      </c>
      <c r="Q51" s="14">
        <f>IF($A51="","",INDEX(SPI!$B$1:$I$931,$A51+(3*$B$1+2)*P$43+1,8))</f>
        <v>-5.9689999999999999E-5</v>
      </c>
      <c r="R51" s="14">
        <f>IF($A51="","",INDEX(SPI!$B$1:$I$931,$A51+(3*$B$1+2)*R$43+1,7))</f>
        <v>8.4037999999999995E-4</v>
      </c>
      <c r="S51" s="14">
        <f>IF($A51="","",INDEX(SPI!$B$1:$I$931,$A51+(3*$B$1+2)*R$43+1,8))</f>
        <v>-0.2097</v>
      </c>
      <c r="T51" s="14">
        <f>IF($A51="","",INDEX(SPI!$B$1:$I$931,$A51+(3*$B$1+2)*T$43+1,7))</f>
        <v>1.6965000000000001E-2</v>
      </c>
      <c r="U51" s="14">
        <f>IF($A51="","",INDEX(SPI!$B$1:$I$931,$A51+(3*$B$1+2)*T$43+1,8))</f>
        <v>5.2592999999999997E-3</v>
      </c>
      <c r="V51" s="14">
        <f>IF($A51="","",INDEX(SPI!$B$1:$I$931,$A51+(3*$B$1+2)*V$43+1,7))</f>
        <v>1.3366999999999999E-3</v>
      </c>
      <c r="W51" s="14">
        <f>IF($A51="","",INDEX(SPI!$B$1:$I$931,$A51+(3*$B$1+2)*V$43+1,8))</f>
        <v>1.0511E-5</v>
      </c>
      <c r="X51" s="14">
        <f>IF($A51="","",INDEX(SPI!$B$1:$I$931,$A51+(3*$B$1+2)*X$43+1,7))</f>
        <v>-2.028E-4</v>
      </c>
      <c r="Y51" s="14">
        <f>IF($A51="","",INDEX(SPI!$B$1:$I$931,$A51+(3*$B$1+2)*X$43+1,8))</f>
        <v>1.7901E-2</v>
      </c>
      <c r="Z51" s="14">
        <f>IF($A51="","",INDEX(SPI!$B$1:$I$931,$A51+(3*$B$1+2)*Z$43+1,7))</f>
        <v>-1.1019999999999999E-3</v>
      </c>
      <c r="AA51" s="14">
        <f>IF($A51="","",INDEX(SPI!$B$1:$I$931,$A51+(3*$B$1+2)*Z$43+1,8))</f>
        <v>-5.62E-4</v>
      </c>
      <c r="AB51" s="14">
        <f>IF($A51="","",INDEX(SPI!$B$1:$I$931,$A51+(3*$B$1+2)*AB$43+1,7))</f>
        <v>3.846E-3</v>
      </c>
      <c r="AC51" s="14">
        <f>IF($A51="","",INDEX(SPI!$B$1:$I$931,$A51+(3*$B$1+2)*AB$43+1,8))</f>
        <v>2.7657000000000002E-4</v>
      </c>
      <c r="AD51" s="14">
        <f>IF($A51="","",INDEX(SPI!$B$1:$I$931,$A51+(3*$B$1+2)*AD$43+1,7))</f>
        <v>-1.8109999999999999E-3</v>
      </c>
      <c r="AE51" s="14">
        <f>IF($A51="","",INDEX(SPI!$B$1:$I$931,$A51+(3*$B$1+2)*AD$43+1,8))</f>
        <v>1.9469E-2</v>
      </c>
      <c r="AF51" s="14">
        <f>IF($A51="","",INDEX(SPI!$B$1:$I$931,$A51+(3*$B$1+2)*AF$43+1,7))</f>
        <v>-1.2229999999999999E-3</v>
      </c>
      <c r="AG51" s="14">
        <f>IF($A51="","",INDEX(SPI!$B$1:$I$931,$A51+(3*$B$1+2)*AF$43+1,8))</f>
        <v>-8.0309999999999995E-4</v>
      </c>
      <c r="AH51" s="14">
        <f>IF($A51="","",INDEX(SPI!$B$1:$I$931,$A51+(3*$B$1+2)*AH$43+1,7))</f>
        <v>-1.6589999999999999E-4</v>
      </c>
      <c r="AI51" s="14">
        <f>IF($A51="","",INDEX(SPI!$B$1:$I$931,$A51+(3*$B$1+2)*AH$43+1,8))</f>
        <v>-7.7879999999999998E-3</v>
      </c>
      <c r="AJ51" s="14">
        <f>IF($A51="","",INDEX(SPI!$B$1:$I$931,$A51+(3*$B$1+2)*AJ$43+1,7))</f>
        <v>-4.2789999999999999E-4</v>
      </c>
      <c r="AK51" s="14">
        <f>IF($A51="","",INDEX(SPI!$B$1:$I$931,$A51+(3*$B$1+2)*AJ$43+1,8))</f>
        <v>7.6420999999999992E-6</v>
      </c>
      <c r="AL51" s="14">
        <f>IF($A51="","",INDEX(SPI!$B$1:$I$931,$A51+(3*$B$1+2)*AL$43+1,7))</f>
        <v>3.8608000000000002E-4</v>
      </c>
      <c r="AM51" s="14">
        <f>IF($A51="","",INDEX(SPI!$B$1:$I$931,$A51+(3*$B$1+2)*AL$43+1,8))</f>
        <v>3.3585E-4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-0.14249999999999999</v>
      </c>
      <c r="E52" s="15">
        <f>IF($A52="","",INDEX(SPI!$B$1:$I$931,$A52+(3*$B$1+2)*D$43+1,8))</f>
        <v>-5.3709999999999999E-4</v>
      </c>
      <c r="F52" s="15">
        <f>IF($A52="","",INDEX(SPI!$B$1:$I$931,$A52+(3*$B$1+2)*F$43+1,7))</f>
        <v>4.1010999999999999E-4</v>
      </c>
      <c r="G52" s="15">
        <f>IF($A52="","",INDEX(SPI!$B$1:$I$931,$A52+(3*$B$1+2)*F$43+1,8))</f>
        <v>-6.0949999999999997E-2</v>
      </c>
      <c r="H52" s="15">
        <f>IF($A52="","",INDEX(SPI!$B$1:$I$931,$A52+(3*$B$1+2)*H$43+1,7))</f>
        <v>0.10811</v>
      </c>
      <c r="I52" s="15">
        <f>IF($A52="","",INDEX(SPI!$B$1:$I$931,$A52+(3*$B$1+2)*H$43+1,8))</f>
        <v>5.4844999999999998E-2</v>
      </c>
      <c r="J52" s="15">
        <f>IF($A52="","",INDEX(SPI!$B$1:$I$931,$A52+(3*$B$1+2)*J$43+1,7))</f>
        <v>-4.9490000000000003E-3</v>
      </c>
      <c r="K52" s="15">
        <f>IF($A52="","",INDEX(SPI!$B$1:$I$931,$A52+(3*$B$1+2)*J$43+1,8))</f>
        <v>-1.2840000000000001E-5</v>
      </c>
      <c r="L52" s="15">
        <f>IF($A52="","",INDEX(SPI!$B$1:$I$931,$A52+(3*$B$1+2)*L$43+1,7))</f>
        <v>4.3800999999999998E-6</v>
      </c>
      <c r="M52" s="15">
        <f>IF($A52="","",INDEX(SPI!$B$1:$I$931,$A52+(3*$B$1+2)*L$43+1,8))</f>
        <v>-1.0920000000000001E-3</v>
      </c>
      <c r="N52" s="15">
        <f>IF($A52="","",INDEX(SPI!$B$1:$I$931,$A52+(3*$B$1+2)*N$43+1,7))</f>
        <v>2.3419000000000001E-3</v>
      </c>
      <c r="O52" s="15">
        <f>IF($A52="","",INDEX(SPI!$B$1:$I$931,$A52+(3*$B$1+2)*N$43+1,8))</f>
        <v>6.5709999999999998E-4</v>
      </c>
      <c r="P52" s="15">
        <f>IF($A52="","",INDEX(SPI!$B$1:$I$931,$A52+(3*$B$1+2)*P$43+1,7))</f>
        <v>1.6997E-3</v>
      </c>
      <c r="Q52" s="15">
        <f>IF($A52="","",INDEX(SPI!$B$1:$I$931,$A52+(3*$B$1+2)*P$43+1,8))</f>
        <v>3.9945999999999998E-6</v>
      </c>
      <c r="R52" s="15">
        <f>IF($A52="","",INDEX(SPI!$B$1:$I$931,$A52+(3*$B$1+2)*R$43+1,7))</f>
        <v>-1.7910000000000001E-6</v>
      </c>
      <c r="S52" s="15">
        <f>IF($A52="","",INDEX(SPI!$B$1:$I$931,$A52+(3*$B$1+2)*R$43+1,8))</f>
        <v>4.4692000000000001E-4</v>
      </c>
      <c r="T52" s="15">
        <f>IF($A52="","",INDEX(SPI!$B$1:$I$931,$A52+(3*$B$1+2)*T$43+1,7))</f>
        <v>-1.181E-3</v>
      </c>
      <c r="U52" s="15">
        <f>IF($A52="","",INDEX(SPI!$B$1:$I$931,$A52+(3*$B$1+2)*T$43+1,8))</f>
        <v>-3.6600000000000001E-4</v>
      </c>
      <c r="V52" s="15">
        <f>IF($A52="","",INDEX(SPI!$B$1:$I$931,$A52+(3*$B$1+2)*V$43+1,7))</f>
        <v>-7.8739999999999995E-5</v>
      </c>
      <c r="W52" s="15">
        <f>IF($A52="","",INDEX(SPI!$B$1:$I$931,$A52+(3*$B$1+2)*V$43+1,8))</f>
        <v>-6.1920000000000004E-7</v>
      </c>
      <c r="X52" s="15">
        <f>IF($A52="","",INDEX(SPI!$B$1:$I$931,$A52+(3*$B$1+2)*X$43+1,7))</f>
        <v>8.2129000000000002E-7</v>
      </c>
      <c r="Y52" s="15">
        <f>IF($A52="","",INDEX(SPI!$B$1:$I$931,$A52+(3*$B$1+2)*X$43+1,8))</f>
        <v>-7.2509999999999995E-5</v>
      </c>
      <c r="Z52" s="15">
        <f>IF($A52="","",INDEX(SPI!$B$1:$I$931,$A52+(3*$B$1+2)*Z$43+1,7))</f>
        <v>7.6805999999999996E-5</v>
      </c>
      <c r="AA52" s="15">
        <f>IF($A52="","",INDEX(SPI!$B$1:$I$931,$A52+(3*$B$1+2)*Z$43+1,8))</f>
        <v>3.9150999999999998E-5</v>
      </c>
      <c r="AB52" s="15">
        <f>IF($A52="","",INDEX(SPI!$B$1:$I$931,$A52+(3*$B$1+2)*AB$43+1,7))</f>
        <v>-1.4669999999999999E-4</v>
      </c>
      <c r="AC52" s="15">
        <f>IF($A52="","",INDEX(SPI!$B$1:$I$931,$A52+(3*$B$1+2)*AB$43+1,8))</f>
        <v>-1.0550000000000001E-5</v>
      </c>
      <c r="AD52" s="15">
        <f>IF($A52="","",INDEX(SPI!$B$1:$I$931,$A52+(3*$B$1+2)*AD$43+1,7))</f>
        <v>5.7937000000000001E-6</v>
      </c>
      <c r="AE52" s="15">
        <f>IF($A52="","",INDEX(SPI!$B$1:$I$931,$A52+(3*$B$1+2)*AD$43+1,8))</f>
        <v>-6.2299999999999996E-5</v>
      </c>
      <c r="AF52" s="15">
        <f>IF($A52="","",INDEX(SPI!$B$1:$I$931,$A52+(3*$B$1+2)*AF$43+1,7))</f>
        <v>8.6039999999999996E-5</v>
      </c>
      <c r="AG52" s="15">
        <f>IF($A52="","",INDEX(SPI!$B$1:$I$931,$A52+(3*$B$1+2)*AF$43+1,8))</f>
        <v>5.6490999999999998E-5</v>
      </c>
      <c r="AH52" s="15">
        <f>IF($A52="","",INDEX(SPI!$B$1:$I$931,$A52+(3*$B$1+2)*AH$43+1,7))</f>
        <v>7.3607000000000005E-7</v>
      </c>
      <c r="AI52" s="15">
        <f>IF($A52="","",INDEX(SPI!$B$1:$I$931,$A52+(3*$B$1+2)*AH$43+1,8))</f>
        <v>3.4561000000000003E-5</v>
      </c>
      <c r="AJ52" s="15">
        <f>IF($A52="","",INDEX(SPI!$B$1:$I$931,$A52+(3*$B$1+2)*AJ$43+1,7))</f>
        <v>4.0178000000000001E-5</v>
      </c>
      <c r="AK52" s="15">
        <f>IF($A52="","",INDEX(SPI!$B$1:$I$931,$A52+(3*$B$1+2)*AJ$43+1,8))</f>
        <v>-7.1750000000000001E-7</v>
      </c>
      <c r="AL52" s="15">
        <f>IF($A52="","",INDEX(SPI!$B$1:$I$931,$A52+(3*$B$1+2)*AL$43+1,7))</f>
        <v>-2.7140000000000001E-5</v>
      </c>
      <c r="AM52" s="15">
        <f>IF($A52="","",INDEX(SPI!$B$1:$I$931,$A52+(3*$B$1+2)*AL$43+1,8))</f>
        <v>-2.3609999999999999E-5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11.202999999999999</v>
      </c>
      <c r="E53" s="14">
        <f>IF($A53="","",INDEX(SPI!$B$1:$I$931,$A53+(3*$B$1+2)*D$43+1,8))</f>
        <v>4.2216999999999998E-2</v>
      </c>
      <c r="F53" s="14">
        <f>IF($A53="","",INDEX(SPI!$B$1:$I$931,$A53+(3*$B$1+2)*F$43+1,7))</f>
        <v>2.8127E-3</v>
      </c>
      <c r="G53" s="14">
        <f>IF($A53="","",INDEX(SPI!$B$1:$I$931,$A53+(3*$B$1+2)*F$43+1,8))</f>
        <v>-0.41799999999999998</v>
      </c>
      <c r="H53" s="14">
        <f>IF($A53="","",INDEX(SPI!$B$1:$I$931,$A53+(3*$B$1+2)*H$43+1,7))</f>
        <v>0.68228</v>
      </c>
      <c r="I53" s="14">
        <f>IF($A53="","",INDEX(SPI!$B$1:$I$931,$A53+(3*$B$1+2)*H$43+1,8))</f>
        <v>0.34611999999999998</v>
      </c>
      <c r="J53" s="14">
        <f>IF($A53="","",INDEX(SPI!$B$1:$I$931,$A53+(3*$B$1+2)*J$43+1,7))</f>
        <v>1.0145999999999999</v>
      </c>
      <c r="K53" s="14">
        <f>IF($A53="","",INDEX(SPI!$B$1:$I$931,$A53+(3*$B$1+2)*J$43+1,8))</f>
        <v>2.6319999999999998E-3</v>
      </c>
      <c r="L53" s="14">
        <f>IF($A53="","",INDEX(SPI!$B$1:$I$931,$A53+(3*$B$1+2)*L$43+1,7))</f>
        <v>7.8665999999999995E-5</v>
      </c>
      <c r="M53" s="14">
        <f>IF($A53="","",INDEX(SPI!$B$1:$I$931,$A53+(3*$B$1+2)*L$43+1,8))</f>
        <v>-1.9609999999999999E-2</v>
      </c>
      <c r="N53" s="14">
        <f>IF($A53="","",INDEX(SPI!$B$1:$I$931,$A53+(3*$B$1+2)*N$43+1,7))</f>
        <v>3.7074999999999997E-2</v>
      </c>
      <c r="O53" s="14">
        <f>IF($A53="","",INDEX(SPI!$B$1:$I$931,$A53+(3*$B$1+2)*N$43+1,8))</f>
        <v>1.0403000000000001E-2</v>
      </c>
      <c r="P53" s="14">
        <f>IF($A53="","",INDEX(SPI!$B$1:$I$931,$A53+(3*$B$1+2)*P$43+1,7))</f>
        <v>-3.8030000000000001E-2</v>
      </c>
      <c r="Q53" s="14">
        <f>IF($A53="","",INDEX(SPI!$B$1:$I$931,$A53+(3*$B$1+2)*P$43+1,8))</f>
        <v>-8.9370000000000007E-5</v>
      </c>
      <c r="R53" s="14">
        <f>IF($A53="","",INDEX(SPI!$B$1:$I$931,$A53+(3*$B$1+2)*R$43+1,7))</f>
        <v>-6.2280000000000003E-6</v>
      </c>
      <c r="S53" s="14">
        <f>IF($A53="","",INDEX(SPI!$B$1:$I$931,$A53+(3*$B$1+2)*R$43+1,8))</f>
        <v>1.5544000000000001E-3</v>
      </c>
      <c r="T53" s="14">
        <f>IF($A53="","",INDEX(SPI!$B$1:$I$931,$A53+(3*$B$1+2)*T$43+1,7))</f>
        <v>-1.9680000000000001E-3</v>
      </c>
      <c r="U53" s="14">
        <f>IF($A53="","",INDEX(SPI!$B$1:$I$931,$A53+(3*$B$1+2)*T$43+1,8))</f>
        <v>-6.0999999999999997E-4</v>
      </c>
      <c r="V53" s="14">
        <f>IF($A53="","",INDEX(SPI!$B$1:$I$931,$A53+(3*$B$1+2)*V$43+1,7))</f>
        <v>-7.4690000000000006E-2</v>
      </c>
      <c r="W53" s="14">
        <f>IF($A53="","",INDEX(SPI!$B$1:$I$931,$A53+(3*$B$1+2)*V$43+1,8))</f>
        <v>-5.8730000000000002E-4</v>
      </c>
      <c r="X53" s="14">
        <f>IF($A53="","",INDEX(SPI!$B$1:$I$931,$A53+(3*$B$1+2)*X$43+1,7))</f>
        <v>-2.597E-5</v>
      </c>
      <c r="Y53" s="14">
        <f>IF($A53="","",INDEX(SPI!$B$1:$I$931,$A53+(3*$B$1+2)*X$43+1,8))</f>
        <v>2.2924999999999998E-3</v>
      </c>
      <c r="Z53" s="14">
        <f>IF($A53="","",INDEX(SPI!$B$1:$I$931,$A53+(3*$B$1+2)*Z$43+1,7))</f>
        <v>-2.7659999999999998E-3</v>
      </c>
      <c r="AA53" s="14">
        <f>IF($A53="","",INDEX(SPI!$B$1:$I$931,$A53+(3*$B$1+2)*Z$43+1,8))</f>
        <v>-1.41E-3</v>
      </c>
      <c r="AB53" s="14">
        <f>IF($A53="","",INDEX(SPI!$B$1:$I$931,$A53+(3*$B$1+2)*AB$43+1,7))</f>
        <v>1.0985000000000001E-3</v>
      </c>
      <c r="AC53" s="14">
        <f>IF($A53="","",INDEX(SPI!$B$1:$I$931,$A53+(3*$B$1+2)*AB$43+1,8))</f>
        <v>7.8997000000000003E-5</v>
      </c>
      <c r="AD53" s="14">
        <f>IF($A53="","",INDEX(SPI!$B$1:$I$931,$A53+(3*$B$1+2)*AD$43+1,7))</f>
        <v>1.6799E-5</v>
      </c>
      <c r="AE53" s="14">
        <f>IF($A53="","",INDEX(SPI!$B$1:$I$931,$A53+(3*$B$1+2)*AD$43+1,8))</f>
        <v>-1.806E-4</v>
      </c>
      <c r="AF53" s="14">
        <f>IF($A53="","",INDEX(SPI!$B$1:$I$931,$A53+(3*$B$1+2)*AF$43+1,7))</f>
        <v>6.4335E-5</v>
      </c>
      <c r="AG53" s="14">
        <f>IF($A53="","",INDEX(SPI!$B$1:$I$931,$A53+(3*$B$1+2)*AF$43+1,8))</f>
        <v>4.2240000000000002E-5</v>
      </c>
      <c r="AH53" s="14">
        <f>IF($A53="","",INDEX(SPI!$B$1:$I$931,$A53+(3*$B$1+2)*AH$43+1,7))</f>
        <v>-2.5160000000000001E-6</v>
      </c>
      <c r="AI53" s="14">
        <f>IF($A53="","",INDEX(SPI!$B$1:$I$931,$A53+(3*$B$1+2)*AH$43+1,8))</f>
        <v>-1.181E-4</v>
      </c>
      <c r="AJ53" s="14">
        <f>IF($A53="","",INDEX(SPI!$B$1:$I$931,$A53+(3*$B$1+2)*AJ$43+1,7))</f>
        <v>8.6365999999999995E-3</v>
      </c>
      <c r="AK53" s="14">
        <f>IF($A53="","",INDEX(SPI!$B$1:$I$931,$A53+(3*$B$1+2)*AJ$43+1,8))</f>
        <v>-1.5420000000000001E-4</v>
      </c>
      <c r="AL53" s="14">
        <f>IF($A53="","",INDEX(SPI!$B$1:$I$931,$A53+(3*$B$1+2)*AL$43+1,7))</f>
        <v>2.4201999999999999E-4</v>
      </c>
      <c r="AM53" s="14">
        <f>IF($A53="","",INDEX(SPI!$B$1:$I$931,$A53+(3*$B$1+2)*AL$43+1,8))</f>
        <v>2.1053000000000001E-4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1.6021000000000001</v>
      </c>
      <c r="E54" s="14">
        <f>IF($A54="","",INDEX(SPI!$B$1:$I$931,$A54+(3*$B$1+2)*D$43+1,8))</f>
        <v>6.0375999999999997E-3</v>
      </c>
      <c r="F54" s="14">
        <f>IF($A54="","",INDEX(SPI!$B$1:$I$931,$A54+(3*$B$1+2)*F$43+1,7))</f>
        <v>-7.7630000000000005E-2</v>
      </c>
      <c r="G54" s="14">
        <f>IF($A54="","",INDEX(SPI!$B$1:$I$931,$A54+(3*$B$1+2)*F$43+1,8))</f>
        <v>11.537000000000001</v>
      </c>
      <c r="H54" s="14">
        <f>IF($A54="","",INDEX(SPI!$B$1:$I$931,$A54+(3*$B$1+2)*H$43+1,7))</f>
        <v>-1.1919999999999999</v>
      </c>
      <c r="I54" s="14">
        <f>IF($A54="","",INDEX(SPI!$B$1:$I$931,$A54+(3*$B$1+2)*H$43+1,8))</f>
        <v>-0.60460000000000003</v>
      </c>
      <c r="J54" s="14">
        <f>IF($A54="","",INDEX(SPI!$B$1:$I$931,$A54+(3*$B$1+2)*J$43+1,7))</f>
        <v>0.13602</v>
      </c>
      <c r="K54" s="14">
        <f>IF($A54="","",INDEX(SPI!$B$1:$I$931,$A54+(3*$B$1+2)*J$43+1,8))</f>
        <v>3.5285999999999998E-4</v>
      </c>
      <c r="L54" s="14">
        <f>IF($A54="","",INDEX(SPI!$B$1:$I$931,$A54+(3*$B$1+2)*L$43+1,7))</f>
        <v>-3.1930000000000001E-3</v>
      </c>
      <c r="M54" s="14">
        <f>IF($A54="","",INDEX(SPI!$B$1:$I$931,$A54+(3*$B$1+2)*L$43+1,8))</f>
        <v>0.79613</v>
      </c>
      <c r="N54" s="14">
        <f>IF($A54="","",INDEX(SPI!$B$1:$I$931,$A54+(3*$B$1+2)*N$43+1,7))</f>
        <v>-6.6479999999999997E-2</v>
      </c>
      <c r="O54" s="14">
        <f>IF($A54="","",INDEX(SPI!$B$1:$I$931,$A54+(3*$B$1+2)*N$43+1,8))</f>
        <v>-1.865E-2</v>
      </c>
      <c r="P54" s="14">
        <f>IF($A54="","",INDEX(SPI!$B$1:$I$931,$A54+(3*$B$1+2)*P$43+1,7))</f>
        <v>-3.6740000000000002E-3</v>
      </c>
      <c r="Q54" s="14">
        <f>IF($A54="","",INDEX(SPI!$B$1:$I$931,$A54+(3*$B$1+2)*P$43+1,8))</f>
        <v>-8.6340000000000007E-6</v>
      </c>
      <c r="R54" s="14">
        <f>IF($A54="","",INDEX(SPI!$B$1:$I$931,$A54+(3*$B$1+2)*R$43+1,7))</f>
        <v>2.0814999999999999E-4</v>
      </c>
      <c r="S54" s="14">
        <f>IF($A54="","",INDEX(SPI!$B$1:$I$931,$A54+(3*$B$1+2)*R$43+1,8))</f>
        <v>-5.1950000000000003E-2</v>
      </c>
      <c r="T54" s="14">
        <f>IF($A54="","",INDEX(SPI!$B$1:$I$931,$A54+(3*$B$1+2)*T$43+1,7))</f>
        <v>3.5599999999999998E-3</v>
      </c>
      <c r="U54" s="14">
        <f>IF($A54="","",INDEX(SPI!$B$1:$I$931,$A54+(3*$B$1+2)*T$43+1,8))</f>
        <v>1.1035999999999999E-3</v>
      </c>
      <c r="V54" s="14">
        <f>IF($A54="","",INDEX(SPI!$B$1:$I$931,$A54+(3*$B$1+2)*V$43+1,7))</f>
        <v>-8.6709999999999999E-3</v>
      </c>
      <c r="W54" s="14">
        <f>IF($A54="","",INDEX(SPI!$B$1:$I$931,$A54+(3*$B$1+2)*V$43+1,8))</f>
        <v>-6.8189999999999996E-5</v>
      </c>
      <c r="X54" s="14">
        <f>IF($A54="","",INDEX(SPI!$B$1:$I$931,$A54+(3*$B$1+2)*X$43+1,7))</f>
        <v>7.9394000000000003E-4</v>
      </c>
      <c r="Y54" s="14">
        <f>IF($A54="","",INDEX(SPI!$B$1:$I$931,$A54+(3*$B$1+2)*X$43+1,8))</f>
        <v>-7.009E-2</v>
      </c>
      <c r="Z54" s="14">
        <f>IF($A54="","",INDEX(SPI!$B$1:$I$931,$A54+(3*$B$1+2)*Z$43+1,7))</f>
        <v>5.0013999999999996E-3</v>
      </c>
      <c r="AA54" s="14">
        <f>IF($A54="","",INDEX(SPI!$B$1:$I$931,$A54+(3*$B$1+2)*Z$43+1,8))</f>
        <v>2.5493999999999998E-3</v>
      </c>
      <c r="AB54" s="14">
        <f>IF($A54="","",INDEX(SPI!$B$1:$I$931,$A54+(3*$B$1+2)*AB$43+1,7))</f>
        <v>1.3988999999999999E-4</v>
      </c>
      <c r="AC54" s="14">
        <f>IF($A54="","",INDEX(SPI!$B$1:$I$931,$A54+(3*$B$1+2)*AB$43+1,8))</f>
        <v>1.0059E-5</v>
      </c>
      <c r="AD54" s="14">
        <f>IF($A54="","",INDEX(SPI!$B$1:$I$931,$A54+(3*$B$1+2)*AD$43+1,7))</f>
        <v>-2.1120000000000001E-4</v>
      </c>
      <c r="AE54" s="14">
        <f>IF($A54="","",INDEX(SPI!$B$1:$I$931,$A54+(3*$B$1+2)*AD$43+1,8))</f>
        <v>2.2710999999999999E-3</v>
      </c>
      <c r="AF54" s="14">
        <f>IF($A54="","",INDEX(SPI!$B$1:$I$931,$A54+(3*$B$1+2)*AF$43+1,7))</f>
        <v>-1.116E-4</v>
      </c>
      <c r="AG54" s="14">
        <f>IF($A54="","",INDEX(SPI!$B$1:$I$931,$A54+(3*$B$1+2)*AF$43+1,8))</f>
        <v>-7.326E-5</v>
      </c>
      <c r="AH54" s="14">
        <f>IF($A54="","",INDEX(SPI!$B$1:$I$931,$A54+(3*$B$1+2)*AH$43+1,7))</f>
        <v>1.8713000000000001E-4</v>
      </c>
      <c r="AI54" s="14">
        <f>IF($A54="","",INDEX(SPI!$B$1:$I$931,$A54+(3*$B$1+2)*AH$43+1,8))</f>
        <v>8.7861999999999992E-3</v>
      </c>
      <c r="AJ54" s="14">
        <f>IF($A54="","",INDEX(SPI!$B$1:$I$931,$A54+(3*$B$1+2)*AJ$43+1,7))</f>
        <v>5.4903999999999999E-4</v>
      </c>
      <c r="AK54" s="14">
        <f>IF($A54="","",INDEX(SPI!$B$1:$I$931,$A54+(3*$B$1+2)*AJ$43+1,8))</f>
        <v>-9.8050000000000001E-6</v>
      </c>
      <c r="AL54" s="14">
        <f>IF($A54="","",INDEX(SPI!$B$1:$I$931,$A54+(3*$B$1+2)*AL$43+1,7))</f>
        <v>-4.4020000000000002E-4</v>
      </c>
      <c r="AM54" s="14">
        <f>IF($A54="","",INDEX(SPI!$B$1:$I$931,$A54+(3*$B$1+2)*AL$43+1,8))</f>
        <v>-3.8289999999999998E-4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-0.10730000000000001</v>
      </c>
      <c r="E55" s="15">
        <f>IF($A55="","",INDEX(SPI!$B$1:$I$931,$A55+(3*$B$1+2)*D$43+1,8))</f>
        <v>-4.0450000000000002E-4</v>
      </c>
      <c r="F55" s="15">
        <f>IF($A55="","",INDEX(SPI!$B$1:$I$931,$A55+(3*$B$1+2)*F$43+1,7))</f>
        <v>3.1279000000000002E-4</v>
      </c>
      <c r="G55" s="15">
        <f>IF($A55="","",INDEX(SPI!$B$1:$I$931,$A55+(3*$B$1+2)*F$43+1,8))</f>
        <v>-4.648E-2</v>
      </c>
      <c r="H55" s="15">
        <f>IF($A55="","",INDEX(SPI!$B$1:$I$931,$A55+(3*$B$1+2)*H$43+1,7))</f>
        <v>8.4204000000000001E-2</v>
      </c>
      <c r="I55" s="15">
        <f>IF($A55="","",INDEX(SPI!$B$1:$I$931,$A55+(3*$B$1+2)*H$43+1,8))</f>
        <v>4.2715999999999997E-2</v>
      </c>
      <c r="J55" s="15">
        <f>IF($A55="","",INDEX(SPI!$B$1:$I$931,$A55+(3*$B$1+2)*J$43+1,7))</f>
        <v>-9.195E-3</v>
      </c>
      <c r="K55" s="15">
        <f>IF($A55="","",INDEX(SPI!$B$1:$I$931,$A55+(3*$B$1+2)*J$43+1,8))</f>
        <v>-2.385E-5</v>
      </c>
      <c r="L55" s="15">
        <f>IF($A55="","",INDEX(SPI!$B$1:$I$931,$A55+(3*$B$1+2)*L$43+1,7))</f>
        <v>8.9083000000000008E-6</v>
      </c>
      <c r="M55" s="15">
        <f>IF($A55="","",INDEX(SPI!$B$1:$I$931,$A55+(3*$B$1+2)*L$43+1,8))</f>
        <v>-2.2209999999999999E-3</v>
      </c>
      <c r="N55" s="15">
        <f>IF($A55="","",INDEX(SPI!$B$1:$I$931,$A55+(3*$B$1+2)*N$43+1,7))</f>
        <v>4.6414999999999998E-3</v>
      </c>
      <c r="O55" s="15">
        <f>IF($A55="","",INDEX(SPI!$B$1:$I$931,$A55+(3*$B$1+2)*N$43+1,8))</f>
        <v>1.3022999999999999E-3</v>
      </c>
      <c r="P55" s="15">
        <f>IF($A55="","",INDEX(SPI!$B$1:$I$931,$A55+(3*$B$1+2)*P$43+1,7))</f>
        <v>2.3614999999999999E-4</v>
      </c>
      <c r="Q55" s="15">
        <f>IF($A55="","",INDEX(SPI!$B$1:$I$931,$A55+(3*$B$1+2)*P$43+1,8))</f>
        <v>5.5499000000000002E-7</v>
      </c>
      <c r="R55" s="15">
        <f>IF($A55="","",INDEX(SPI!$B$1:$I$931,$A55+(3*$B$1+2)*R$43+1,7))</f>
        <v>-7.6450000000000005E-7</v>
      </c>
      <c r="S55" s="15">
        <f>IF($A55="","",INDEX(SPI!$B$1:$I$931,$A55+(3*$B$1+2)*R$43+1,8))</f>
        <v>1.9079000000000001E-4</v>
      </c>
      <c r="T55" s="15">
        <f>IF($A55="","",INDEX(SPI!$B$1:$I$931,$A55+(3*$B$1+2)*T$43+1,7))</f>
        <v>-2.4479999999999999E-4</v>
      </c>
      <c r="U55" s="15">
        <f>IF($A55="","",INDEX(SPI!$B$1:$I$931,$A55+(3*$B$1+2)*T$43+1,8))</f>
        <v>-7.5900000000000002E-5</v>
      </c>
      <c r="V55" s="15">
        <f>IF($A55="","",INDEX(SPI!$B$1:$I$931,$A55+(3*$B$1+2)*V$43+1,7))</f>
        <v>5.4790000000000004E-4</v>
      </c>
      <c r="W55" s="15">
        <f>IF($A55="","",INDEX(SPI!$B$1:$I$931,$A55+(3*$B$1+2)*V$43+1,8))</f>
        <v>4.3084000000000001E-6</v>
      </c>
      <c r="X55" s="15">
        <f>IF($A55="","",INDEX(SPI!$B$1:$I$931,$A55+(3*$B$1+2)*X$43+1,7))</f>
        <v>-2.402E-6</v>
      </c>
      <c r="Y55" s="15">
        <f>IF($A55="","",INDEX(SPI!$B$1:$I$931,$A55+(3*$B$1+2)*X$43+1,8))</f>
        <v>2.1204000000000001E-4</v>
      </c>
      <c r="Z55" s="15">
        <f>IF($A55="","",INDEX(SPI!$B$1:$I$931,$A55+(3*$B$1+2)*Z$43+1,7))</f>
        <v>-3.5E-4</v>
      </c>
      <c r="AA55" s="15">
        <f>IF($A55="","",INDEX(SPI!$B$1:$I$931,$A55+(3*$B$1+2)*Z$43+1,8))</f>
        <v>-1.784E-4</v>
      </c>
      <c r="AB55" s="15">
        <f>IF($A55="","",INDEX(SPI!$B$1:$I$931,$A55+(3*$B$1+2)*AB$43+1,7))</f>
        <v>3.8303999999999998E-6</v>
      </c>
      <c r="AC55" s="15">
        <f>IF($A55="","",INDEX(SPI!$B$1:$I$931,$A55+(3*$B$1+2)*AB$43+1,8))</f>
        <v>2.7544999999999999E-7</v>
      </c>
      <c r="AD55" s="15">
        <f>IF($A55="","",INDEX(SPI!$B$1:$I$931,$A55+(3*$B$1+2)*AD$43+1,7))</f>
        <v>1.2307999999999999E-6</v>
      </c>
      <c r="AE55" s="15">
        <f>IF($A55="","",INDEX(SPI!$B$1:$I$931,$A55+(3*$B$1+2)*AD$43+1,8))</f>
        <v>-1.323E-5</v>
      </c>
      <c r="AF55" s="15">
        <f>IF($A55="","",INDEX(SPI!$B$1:$I$931,$A55+(3*$B$1+2)*AF$43+1,7))</f>
        <v>7.5849E-6</v>
      </c>
      <c r="AG55" s="15">
        <f>IF($A55="","",INDEX(SPI!$B$1:$I$931,$A55+(3*$B$1+2)*AF$43+1,8))</f>
        <v>4.9799999999999998E-6</v>
      </c>
      <c r="AH55" s="15">
        <f>IF($A55="","",INDEX(SPI!$B$1:$I$931,$A55+(3*$B$1+2)*AH$43+1,7))</f>
        <v>-7.6420000000000003E-7</v>
      </c>
      <c r="AI55" s="15">
        <f>IF($A55="","",INDEX(SPI!$B$1:$I$931,$A55+(3*$B$1+2)*AH$43+1,8))</f>
        <v>-3.5880000000000002E-5</v>
      </c>
      <c r="AJ55" s="15">
        <f>IF($A55="","",INDEX(SPI!$B$1:$I$931,$A55+(3*$B$1+2)*AJ$43+1,7))</f>
        <v>-5.0059999999999998E-5</v>
      </c>
      <c r="AK55" s="15">
        <f>IF($A55="","",INDEX(SPI!$B$1:$I$931,$A55+(3*$B$1+2)*AJ$43+1,8))</f>
        <v>8.9401999999999995E-7</v>
      </c>
      <c r="AL55" s="15">
        <f>IF($A55="","",INDEX(SPI!$B$1:$I$931,$A55+(3*$B$1+2)*AL$43+1,7))</f>
        <v>3.0956E-5</v>
      </c>
      <c r="AM55" s="15">
        <f>IF($A55="","",INDEX(SPI!$B$1:$I$931,$A55+(3*$B$1+2)*AL$43+1,8))</f>
        <v>2.6928999999999999E-5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7.2580999999999998</v>
      </c>
      <c r="E56" s="14">
        <f>IF($A56="","",INDEX(SPI!$B$1:$I$931,$A56+(3*$B$1+2)*D$43+1,8))</f>
        <v>2.7352000000000001E-2</v>
      </c>
      <c r="F56" s="14">
        <f>IF($A56="","",INDEX(SPI!$B$1:$I$931,$A56+(3*$B$1+2)*F$43+1,7))</f>
        <v>1.8756000000000001E-3</v>
      </c>
      <c r="G56" s="14">
        <f>IF($A56="","",INDEX(SPI!$B$1:$I$931,$A56+(3*$B$1+2)*F$43+1,8))</f>
        <v>-0.2787</v>
      </c>
      <c r="H56" s="14">
        <f>IF($A56="","",INDEX(SPI!$B$1:$I$931,$A56+(3*$B$1+2)*H$43+1,7))</f>
        <v>0.45843</v>
      </c>
      <c r="I56" s="14">
        <f>IF($A56="","",INDEX(SPI!$B$1:$I$931,$A56+(3*$B$1+2)*H$43+1,8))</f>
        <v>0.23255999999999999</v>
      </c>
      <c r="J56" s="14">
        <f>IF($A56="","",INDEX(SPI!$B$1:$I$931,$A56+(3*$B$1+2)*J$43+1,7))</f>
        <v>1.0245</v>
      </c>
      <c r="K56" s="14">
        <f>IF($A56="","",INDEX(SPI!$B$1:$I$931,$A56+(3*$B$1+2)*J$43+1,8))</f>
        <v>2.6578000000000001E-3</v>
      </c>
      <c r="L56" s="14">
        <f>IF($A56="","",INDEX(SPI!$B$1:$I$931,$A56+(3*$B$1+2)*L$43+1,7))</f>
        <v>8.5032999999999997E-5</v>
      </c>
      <c r="M56" s="14">
        <f>IF($A56="","",INDEX(SPI!$B$1:$I$931,$A56+(3*$B$1+2)*L$43+1,8))</f>
        <v>-2.12E-2</v>
      </c>
      <c r="N56" s="14">
        <f>IF($A56="","",INDEX(SPI!$B$1:$I$931,$A56+(3*$B$1+2)*N$43+1,7))</f>
        <v>3.8482000000000002E-2</v>
      </c>
      <c r="O56" s="14">
        <f>IF($A56="","",INDEX(SPI!$B$1:$I$931,$A56+(3*$B$1+2)*N$43+1,8))</f>
        <v>1.0796999999999999E-2</v>
      </c>
      <c r="P56" s="14">
        <f>IF($A56="","",INDEX(SPI!$B$1:$I$931,$A56+(3*$B$1+2)*P$43+1,7))</f>
        <v>0.19861999999999999</v>
      </c>
      <c r="Q56" s="14">
        <f>IF($A56="","",INDEX(SPI!$B$1:$I$931,$A56+(3*$B$1+2)*P$43+1,8))</f>
        <v>4.6680000000000002E-4</v>
      </c>
      <c r="R56" s="14">
        <f>IF($A56="","",INDEX(SPI!$B$1:$I$931,$A56+(3*$B$1+2)*R$43+1,7))</f>
        <v>1.0951999999999999E-5</v>
      </c>
      <c r="S56" s="14">
        <f>IF($A56="","",INDEX(SPI!$B$1:$I$931,$A56+(3*$B$1+2)*R$43+1,8))</f>
        <v>-2.7330000000000002E-3</v>
      </c>
      <c r="T56" s="14">
        <f>IF($A56="","",INDEX(SPI!$B$1:$I$931,$A56+(3*$B$1+2)*T$43+1,7))</f>
        <v>7.9185999999999996E-3</v>
      </c>
      <c r="U56" s="14">
        <f>IF($A56="","",INDEX(SPI!$B$1:$I$931,$A56+(3*$B$1+2)*T$43+1,8))</f>
        <v>2.4548999999999999E-3</v>
      </c>
      <c r="V56" s="14">
        <f>IF($A56="","",INDEX(SPI!$B$1:$I$931,$A56+(3*$B$1+2)*V$43+1,7))</f>
        <v>-6.2069999999999996E-4</v>
      </c>
      <c r="W56" s="14">
        <f>IF($A56="","",INDEX(SPI!$B$1:$I$931,$A56+(3*$B$1+2)*V$43+1,8))</f>
        <v>-4.8810000000000004E-6</v>
      </c>
      <c r="X56" s="14">
        <f>IF($A56="","",INDEX(SPI!$B$1:$I$931,$A56+(3*$B$1+2)*X$43+1,7))</f>
        <v>-4.0249999999999996E-6</v>
      </c>
      <c r="Y56" s="14">
        <f>IF($A56="","",INDEX(SPI!$B$1:$I$931,$A56+(3*$B$1+2)*X$43+1,8))</f>
        <v>3.5539000000000002E-4</v>
      </c>
      <c r="Z56" s="14">
        <f>IF($A56="","",INDEX(SPI!$B$1:$I$931,$A56+(3*$B$1+2)*Z$43+1,7))</f>
        <v>-1.8479999999999999E-4</v>
      </c>
      <c r="AA56" s="14">
        <f>IF($A56="","",INDEX(SPI!$B$1:$I$931,$A56+(3*$B$1+2)*Z$43+1,8))</f>
        <v>-9.4179999999999996E-5</v>
      </c>
      <c r="AB56" s="14">
        <f>IF($A56="","",INDEX(SPI!$B$1:$I$931,$A56+(3*$B$1+2)*AB$43+1,7))</f>
        <v>-2.172E-2</v>
      </c>
      <c r="AC56" s="14">
        <f>IF($A56="","",INDEX(SPI!$B$1:$I$931,$A56+(3*$B$1+2)*AB$43+1,8))</f>
        <v>-1.562E-3</v>
      </c>
      <c r="AD56" s="14">
        <f>IF($A56="","",INDEX(SPI!$B$1:$I$931,$A56+(3*$B$1+2)*AD$43+1,7))</f>
        <v>-2.0570000000000001E-4</v>
      </c>
      <c r="AE56" s="14">
        <f>IF($A56="","",INDEX(SPI!$B$1:$I$931,$A56+(3*$B$1+2)*AD$43+1,8))</f>
        <v>2.2114999999999999E-3</v>
      </c>
      <c r="AF56" s="14">
        <f>IF($A56="","",INDEX(SPI!$B$1:$I$931,$A56+(3*$B$1+2)*AF$43+1,7))</f>
        <v>-7.4419999999999998E-4</v>
      </c>
      <c r="AG56" s="14">
        <f>IF($A56="","",INDEX(SPI!$B$1:$I$931,$A56+(3*$B$1+2)*AF$43+1,8))</f>
        <v>-4.8859999999999995E-4</v>
      </c>
      <c r="AH56" s="14">
        <f>IF($A56="","",INDEX(SPI!$B$1:$I$931,$A56+(3*$B$1+2)*AH$43+1,7))</f>
        <v>1.6969E-6</v>
      </c>
      <c r="AI56" s="14">
        <f>IF($A56="","",INDEX(SPI!$B$1:$I$931,$A56+(3*$B$1+2)*AH$43+1,8))</f>
        <v>7.9674999999999999E-5</v>
      </c>
      <c r="AJ56" s="14">
        <f>IF($A56="","",INDEX(SPI!$B$1:$I$931,$A56+(3*$B$1+2)*AJ$43+1,7))</f>
        <v>-7.5640000000000004E-3</v>
      </c>
      <c r="AK56" s="14">
        <f>IF($A56="","",INDEX(SPI!$B$1:$I$931,$A56+(3*$B$1+2)*AJ$43+1,8))</f>
        <v>1.3506999999999999E-4</v>
      </c>
      <c r="AL56" s="14">
        <f>IF($A56="","",INDEX(SPI!$B$1:$I$931,$A56+(3*$B$1+2)*AL$43+1,7))</f>
        <v>-2.1049999999999999E-4</v>
      </c>
      <c r="AM56" s="14">
        <f>IF($A56="","",INDEX(SPI!$B$1:$I$931,$A56+(3*$B$1+2)*AL$43+1,8))</f>
        <v>-1.8310000000000001E-4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1.0246999999999999</v>
      </c>
      <c r="E57" s="14">
        <f>IF($A57="","",INDEX(SPI!$B$1:$I$931,$A57+(3*$B$1+2)*D$43+1,8))</f>
        <v>3.8614000000000001E-3</v>
      </c>
      <c r="F57" s="14">
        <f>IF($A57="","",INDEX(SPI!$B$1:$I$931,$A57+(3*$B$1+2)*F$43+1,7))</f>
        <v>-5.2440000000000001E-2</v>
      </c>
      <c r="G57" s="14">
        <f>IF($A57="","",INDEX(SPI!$B$1:$I$931,$A57+(3*$B$1+2)*F$43+1,8))</f>
        <v>7.7935999999999996</v>
      </c>
      <c r="H57" s="14">
        <f>IF($A57="","",INDEX(SPI!$B$1:$I$931,$A57+(3*$B$1+2)*H$43+1,7))</f>
        <v>-0.79869999999999997</v>
      </c>
      <c r="I57" s="14">
        <f>IF($A57="","",INDEX(SPI!$B$1:$I$931,$A57+(3*$B$1+2)*H$43+1,8))</f>
        <v>-0.4052</v>
      </c>
      <c r="J57" s="14">
        <f>IF($A57="","",INDEX(SPI!$B$1:$I$931,$A57+(3*$B$1+2)*J$43+1,7))</f>
        <v>0.13558999999999999</v>
      </c>
      <c r="K57" s="14">
        <f>IF($A57="","",INDEX(SPI!$B$1:$I$931,$A57+(3*$B$1+2)*J$43+1,8))</f>
        <v>3.5174000000000002E-4</v>
      </c>
      <c r="L57" s="14">
        <f>IF($A57="","",INDEX(SPI!$B$1:$I$931,$A57+(3*$B$1+2)*L$43+1,7))</f>
        <v>-3.3990000000000001E-3</v>
      </c>
      <c r="M57" s="14">
        <f>IF($A57="","",INDEX(SPI!$B$1:$I$931,$A57+(3*$B$1+2)*L$43+1,8))</f>
        <v>0.84735000000000005</v>
      </c>
      <c r="N57" s="14">
        <f>IF($A57="","",INDEX(SPI!$B$1:$I$931,$A57+(3*$B$1+2)*N$43+1,7))</f>
        <v>-6.8970000000000004E-2</v>
      </c>
      <c r="O57" s="14">
        <f>IF($A57="","",INDEX(SPI!$B$1:$I$931,$A57+(3*$B$1+2)*N$43+1,8))</f>
        <v>-1.9349999999999999E-2</v>
      </c>
      <c r="P57" s="14">
        <f>IF($A57="","",INDEX(SPI!$B$1:$I$931,$A57+(3*$B$1+2)*P$43+1,7))</f>
        <v>2.3448E-2</v>
      </c>
      <c r="Q57" s="14">
        <f>IF($A57="","",INDEX(SPI!$B$1:$I$931,$A57+(3*$B$1+2)*P$43+1,8))</f>
        <v>5.5105999999999997E-5</v>
      </c>
      <c r="R57" s="14">
        <f>IF($A57="","",INDEX(SPI!$B$1:$I$931,$A57+(3*$B$1+2)*R$43+1,7))</f>
        <v>-6.8499999999999995E-4</v>
      </c>
      <c r="S57" s="14">
        <f>IF($A57="","",INDEX(SPI!$B$1:$I$931,$A57+(3*$B$1+2)*R$43+1,8))</f>
        <v>0.17094999999999999</v>
      </c>
      <c r="T57" s="14">
        <f>IF($A57="","",INDEX(SPI!$B$1:$I$931,$A57+(3*$B$1+2)*T$43+1,7))</f>
        <v>-1.434E-2</v>
      </c>
      <c r="U57" s="14">
        <f>IF($A57="","",INDEX(SPI!$B$1:$I$931,$A57+(3*$B$1+2)*T$43+1,8))</f>
        <v>-4.4470000000000004E-3</v>
      </c>
      <c r="V57" s="14">
        <f>IF($A57="","",INDEX(SPI!$B$1:$I$931,$A57+(3*$B$1+2)*V$43+1,7))</f>
        <v>2.6781E-4</v>
      </c>
      <c r="W57" s="14">
        <f>IF($A57="","",INDEX(SPI!$B$1:$I$931,$A57+(3*$B$1+2)*V$43+1,8))</f>
        <v>2.1059999999999998E-6</v>
      </c>
      <c r="X57" s="14">
        <f>IF($A57="","",INDEX(SPI!$B$1:$I$931,$A57+(3*$B$1+2)*X$43+1,7))</f>
        <v>7.1611000000000003E-5</v>
      </c>
      <c r="Y57" s="14">
        <f>IF($A57="","",INDEX(SPI!$B$1:$I$931,$A57+(3*$B$1+2)*X$43+1,8))</f>
        <v>-6.3220000000000004E-3</v>
      </c>
      <c r="Z57" s="14">
        <f>IF($A57="","",INDEX(SPI!$B$1:$I$931,$A57+(3*$B$1+2)*Z$43+1,7))</f>
        <v>3.2183E-4</v>
      </c>
      <c r="AA57" s="14">
        <f>IF($A57="","",INDEX(SPI!$B$1:$I$931,$A57+(3*$B$1+2)*Z$43+1,8))</f>
        <v>1.6405E-4</v>
      </c>
      <c r="AB57" s="14">
        <f>IF($A57="","",INDEX(SPI!$B$1:$I$931,$A57+(3*$B$1+2)*AB$43+1,7))</f>
        <v>-4.0740000000000004E-3</v>
      </c>
      <c r="AC57" s="14">
        <f>IF($A57="","",INDEX(SPI!$B$1:$I$931,$A57+(3*$B$1+2)*AB$43+1,8))</f>
        <v>-2.9300000000000002E-4</v>
      </c>
      <c r="AD57" s="14">
        <f>IF($A57="","",INDEX(SPI!$B$1:$I$931,$A57+(3*$B$1+2)*AD$43+1,7))</f>
        <v>2.0336999999999998E-3</v>
      </c>
      <c r="AE57" s="14">
        <f>IF($A57="","",INDEX(SPI!$B$1:$I$931,$A57+(3*$B$1+2)*AD$43+1,8))</f>
        <v>-2.1870000000000001E-2</v>
      </c>
      <c r="AF57" s="14">
        <f>IF($A57="","",INDEX(SPI!$B$1:$I$931,$A57+(3*$B$1+2)*AF$43+1,7))</f>
        <v>1.3446E-3</v>
      </c>
      <c r="AG57" s="14">
        <f>IF($A57="","",INDEX(SPI!$B$1:$I$931,$A57+(3*$B$1+2)*AF$43+1,8))</f>
        <v>8.8283999999999997E-4</v>
      </c>
      <c r="AH57" s="14">
        <f>IF($A57="","",INDEX(SPI!$B$1:$I$931,$A57+(3*$B$1+2)*AH$43+1,7))</f>
        <v>-1.6139999999999999E-4</v>
      </c>
      <c r="AI57" s="14">
        <f>IF($A57="","",INDEX(SPI!$B$1:$I$931,$A57+(3*$B$1+2)*AH$43+1,8))</f>
        <v>-7.5789999999999998E-3</v>
      </c>
      <c r="AJ57" s="14">
        <f>IF($A57="","",INDEX(SPI!$B$1:$I$931,$A57+(3*$B$1+2)*AJ$43+1,7))</f>
        <v>-5.4149999999999999E-4</v>
      </c>
      <c r="AK57" s="14">
        <f>IF($A57="","",INDEX(SPI!$B$1:$I$931,$A57+(3*$B$1+2)*AJ$43+1,8))</f>
        <v>9.6694999999999995E-6</v>
      </c>
      <c r="AL57" s="14">
        <f>IF($A57="","",INDEX(SPI!$B$1:$I$931,$A57+(3*$B$1+2)*AL$43+1,7))</f>
        <v>3.8298E-4</v>
      </c>
      <c r="AM57" s="14">
        <f>IF($A57="","",INDEX(SPI!$B$1:$I$931,$A57+(3*$B$1+2)*AL$43+1,8))</f>
        <v>3.3314999999999999E-4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-6.8580000000000002E-2</v>
      </c>
      <c r="E58" s="15">
        <f>IF($A58="","",INDEX(SPI!$B$1:$I$931,$A58+(3*$B$1+2)*D$43+1,8))</f>
        <v>-2.5849999999999999E-4</v>
      </c>
      <c r="F58" s="15">
        <f>IF($A58="","",INDEX(SPI!$B$1:$I$931,$A58+(3*$B$1+2)*F$43+1,7))</f>
        <v>2.0859000000000001E-4</v>
      </c>
      <c r="G58" s="15">
        <f>IF($A58="","",INDEX(SPI!$B$1:$I$931,$A58+(3*$B$1+2)*F$43+1,8))</f>
        <v>-3.1E-2</v>
      </c>
      <c r="H58" s="15">
        <f>IF($A58="","",INDEX(SPI!$B$1:$I$931,$A58+(3*$B$1+2)*H$43+1,7))</f>
        <v>5.6461999999999998E-2</v>
      </c>
      <c r="I58" s="15">
        <f>IF($A58="","",INDEX(SPI!$B$1:$I$931,$A58+(3*$B$1+2)*H$43+1,8))</f>
        <v>2.8642999999999998E-2</v>
      </c>
      <c r="J58" s="15">
        <f>IF($A58="","",INDEX(SPI!$B$1:$I$931,$A58+(3*$B$1+2)*J$43+1,7))</f>
        <v>-9.1450000000000004E-3</v>
      </c>
      <c r="K58" s="15">
        <f>IF($A58="","",INDEX(SPI!$B$1:$I$931,$A58+(3*$B$1+2)*J$43+1,8))</f>
        <v>-2.372E-5</v>
      </c>
      <c r="L58" s="15">
        <f>IF($A58="","",INDEX(SPI!$B$1:$I$931,$A58+(3*$B$1+2)*L$43+1,7))</f>
        <v>9.7733000000000001E-6</v>
      </c>
      <c r="M58" s="15">
        <f>IF($A58="","",INDEX(SPI!$B$1:$I$931,$A58+(3*$B$1+2)*L$43+1,8))</f>
        <v>-2.4369999999999999E-3</v>
      </c>
      <c r="N58" s="15">
        <f>IF($A58="","",INDEX(SPI!$B$1:$I$931,$A58+(3*$B$1+2)*N$43+1,7))</f>
        <v>4.8091999999999996E-3</v>
      </c>
      <c r="O58" s="15">
        <f>IF($A58="","",INDEX(SPI!$B$1:$I$931,$A58+(3*$B$1+2)*N$43+1,8))</f>
        <v>1.3493999999999999E-3</v>
      </c>
      <c r="P58" s="15">
        <f>IF($A58="","",INDEX(SPI!$B$1:$I$931,$A58+(3*$B$1+2)*P$43+1,7))</f>
        <v>-1.5790000000000001E-3</v>
      </c>
      <c r="Q58" s="15">
        <f>IF($A58="","",INDEX(SPI!$B$1:$I$931,$A58+(3*$B$1+2)*P$43+1,8))</f>
        <v>-3.7110000000000001E-6</v>
      </c>
      <c r="R58" s="15">
        <f>IF($A58="","",INDEX(SPI!$B$1:$I$931,$A58+(3*$B$1+2)*R$43+1,7))</f>
        <v>1.1038999999999999E-6</v>
      </c>
      <c r="S58" s="15">
        <f>IF($A58="","",INDEX(SPI!$B$1:$I$931,$A58+(3*$B$1+2)*R$43+1,8))</f>
        <v>-2.7549999999999997E-4</v>
      </c>
      <c r="T58" s="15">
        <f>IF($A58="","",INDEX(SPI!$B$1:$I$931,$A58+(3*$B$1+2)*T$43+1,7))</f>
        <v>9.995099999999999E-4</v>
      </c>
      <c r="U58" s="15">
        <f>IF($A58="","",INDEX(SPI!$B$1:$I$931,$A58+(3*$B$1+2)*T$43+1,8))</f>
        <v>3.0986000000000002E-4</v>
      </c>
      <c r="V58" s="15">
        <f>IF($A58="","",INDEX(SPI!$B$1:$I$931,$A58+(3*$B$1+2)*V$43+1,7))</f>
        <v>-2.37E-5</v>
      </c>
      <c r="W58" s="15">
        <f>IF($A58="","",INDEX(SPI!$B$1:$I$931,$A58+(3*$B$1+2)*V$43+1,8))</f>
        <v>-1.864E-7</v>
      </c>
      <c r="X58" s="15">
        <f>IF($A58="","",INDEX(SPI!$B$1:$I$931,$A58+(3*$B$1+2)*X$43+1,7))</f>
        <v>-5.1679999999999997E-7</v>
      </c>
      <c r="Y58" s="15">
        <f>IF($A58="","",INDEX(SPI!$B$1:$I$931,$A58+(3*$B$1+2)*X$43+1,8))</f>
        <v>4.5627999999999997E-5</v>
      </c>
      <c r="Z58" s="15">
        <f>IF($A58="","",INDEX(SPI!$B$1:$I$931,$A58+(3*$B$1+2)*Z$43+1,7))</f>
        <v>-2.19E-5</v>
      </c>
      <c r="AA58" s="15">
        <f>IF($A58="","",INDEX(SPI!$B$1:$I$931,$A58+(3*$B$1+2)*Z$43+1,8))</f>
        <v>-1.116E-5</v>
      </c>
      <c r="AB58" s="15">
        <f>IF($A58="","",INDEX(SPI!$B$1:$I$931,$A58+(3*$B$1+2)*AB$43+1,7))</f>
        <v>1.4809999999999999E-4</v>
      </c>
      <c r="AC58" s="15">
        <f>IF($A58="","",INDEX(SPI!$B$1:$I$931,$A58+(3*$B$1+2)*AB$43+1,8))</f>
        <v>1.065E-5</v>
      </c>
      <c r="AD58" s="15">
        <f>IF($A58="","",INDEX(SPI!$B$1:$I$931,$A58+(3*$B$1+2)*AD$43+1,7))</f>
        <v>-6.7499999999999997E-6</v>
      </c>
      <c r="AE58" s="15">
        <f>IF($A58="","",INDEX(SPI!$B$1:$I$931,$A58+(3*$B$1+2)*AD$43+1,8))</f>
        <v>7.258E-5</v>
      </c>
      <c r="AF58" s="15">
        <f>IF($A58="","",INDEX(SPI!$B$1:$I$931,$A58+(3*$B$1+2)*AF$43+1,7))</f>
        <v>-9.4170000000000001E-5</v>
      </c>
      <c r="AG58" s="15">
        <f>IF($A58="","",INDEX(SPI!$B$1:$I$931,$A58+(3*$B$1+2)*AF$43+1,8))</f>
        <v>-6.1829999999999996E-5</v>
      </c>
      <c r="AH58" s="15">
        <f>IF($A58="","",INDEX(SPI!$B$1:$I$931,$A58+(3*$B$1+2)*AH$43+1,7))</f>
        <v>6.0737000000000002E-7</v>
      </c>
      <c r="AI58" s="15">
        <f>IF($A58="","",INDEX(SPI!$B$1:$I$931,$A58+(3*$B$1+2)*AH$43+1,8))</f>
        <v>2.8518E-5</v>
      </c>
      <c r="AJ58" s="15">
        <f>IF($A58="","",INDEX(SPI!$B$1:$I$931,$A58+(3*$B$1+2)*AJ$43+1,7))</f>
        <v>4.7991000000000002E-5</v>
      </c>
      <c r="AK58" s="15">
        <f>IF($A58="","",INDEX(SPI!$B$1:$I$931,$A58+(3*$B$1+2)*AJ$43+1,8))</f>
        <v>-8.5700000000000001E-7</v>
      </c>
      <c r="AL58" s="15">
        <f>IF($A58="","",INDEX(SPI!$B$1:$I$931,$A58+(3*$B$1+2)*AL$43+1,7))</f>
        <v>-2.6930000000000001E-5</v>
      </c>
      <c r="AM58" s="15">
        <f>IF($A58="","",INDEX(SPI!$B$1:$I$931,$A58+(3*$B$1+2)*AL$43+1,8))</f>
        <v>-2.3430000000000001E-5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3.2159</v>
      </c>
      <c r="E59" s="14">
        <f>IF($A59="","",INDEX(SPI!$B$1:$I$931,$A59+(3*$B$1+2)*D$43+1,8))</f>
        <v>1.2119E-2</v>
      </c>
      <c r="F59" s="14">
        <f>IF($A59="","",INDEX(SPI!$B$1:$I$931,$A59+(3*$B$1+2)*F$43+1,7))</f>
        <v>9.0401999999999995E-4</v>
      </c>
      <c r="G59" s="14">
        <f>IF($A59="","",INDEX(SPI!$B$1:$I$931,$A59+(3*$B$1+2)*F$43+1,8))</f>
        <v>-0.1343</v>
      </c>
      <c r="H59" s="14">
        <f>IF($A59="","",INDEX(SPI!$B$1:$I$931,$A59+(3*$B$1+2)*H$43+1,7))</f>
        <v>0.21748999999999999</v>
      </c>
      <c r="I59" s="14">
        <f>IF($A59="","",INDEX(SPI!$B$1:$I$931,$A59+(3*$B$1+2)*H$43+1,8))</f>
        <v>0.11033</v>
      </c>
      <c r="J59" s="14">
        <f>IF($A59="","",INDEX(SPI!$B$1:$I$931,$A59+(3*$B$1+2)*J$43+1,7))</f>
        <v>0.57677999999999996</v>
      </c>
      <c r="K59" s="14">
        <f>IF($A59="","",INDEX(SPI!$B$1:$I$931,$A59+(3*$B$1+2)*J$43+1,8))</f>
        <v>1.4963000000000001E-3</v>
      </c>
      <c r="L59" s="14">
        <f>IF($A59="","",INDEX(SPI!$B$1:$I$931,$A59+(3*$B$1+2)*L$43+1,7))</f>
        <v>5.4415E-5</v>
      </c>
      <c r="M59" s="14">
        <f>IF($A59="","",INDEX(SPI!$B$1:$I$931,$A59+(3*$B$1+2)*L$43+1,8))</f>
        <v>-1.357E-2</v>
      </c>
      <c r="N59" s="14">
        <f>IF($A59="","",INDEX(SPI!$B$1:$I$931,$A59+(3*$B$1+2)*N$43+1,7))</f>
        <v>2.2919999999999999E-2</v>
      </c>
      <c r="O59" s="14">
        <f>IF($A59="","",INDEX(SPI!$B$1:$I$931,$A59+(3*$B$1+2)*N$43+1,8))</f>
        <v>6.4308999999999998E-3</v>
      </c>
      <c r="P59" s="14">
        <f>IF($A59="","",INDEX(SPI!$B$1:$I$931,$A59+(3*$B$1+2)*P$43+1,7))</f>
        <v>0.19933999999999999</v>
      </c>
      <c r="Q59" s="14">
        <f>IF($A59="","",INDEX(SPI!$B$1:$I$931,$A59+(3*$B$1+2)*P$43+1,8))</f>
        <v>4.6848000000000001E-4</v>
      </c>
      <c r="R59" s="14">
        <f>IF($A59="","",INDEX(SPI!$B$1:$I$931,$A59+(3*$B$1+2)*R$43+1,7))</f>
        <v>1.4199000000000001E-5</v>
      </c>
      <c r="S59" s="14">
        <f>IF($A59="","",INDEX(SPI!$B$1:$I$931,$A59+(3*$B$1+2)*R$43+1,8))</f>
        <v>-3.5439999999999998E-3</v>
      </c>
      <c r="T59" s="14">
        <f>IF($A59="","",INDEX(SPI!$B$1:$I$931,$A59+(3*$B$1+2)*T$43+1,7))</f>
        <v>8.5273999999999992E-3</v>
      </c>
      <c r="U59" s="14">
        <f>IF($A59="","",INDEX(SPI!$B$1:$I$931,$A59+(3*$B$1+2)*T$43+1,8))</f>
        <v>2.6435999999999999E-3</v>
      </c>
      <c r="V59" s="14">
        <f>IF($A59="","",INDEX(SPI!$B$1:$I$931,$A59+(3*$B$1+2)*V$43+1,7))</f>
        <v>7.5957999999999998E-2</v>
      </c>
      <c r="W59" s="14">
        <f>IF($A59="","",INDEX(SPI!$B$1:$I$931,$A59+(3*$B$1+2)*V$43+1,8))</f>
        <v>5.9730000000000004E-4</v>
      </c>
      <c r="X59" s="14">
        <f>IF($A59="","",INDEX(SPI!$B$1:$I$931,$A59+(3*$B$1+2)*X$43+1,7))</f>
        <v>2.4769999999999998E-5</v>
      </c>
      <c r="Y59" s="14">
        <f>IF($A59="","",INDEX(SPI!$B$1:$I$931,$A59+(3*$B$1+2)*X$43+1,8))</f>
        <v>-2.1870000000000001E-3</v>
      </c>
      <c r="Z59" s="14">
        <f>IF($A59="","",INDEX(SPI!$B$1:$I$931,$A59+(3*$B$1+2)*Z$43+1,7))</f>
        <v>2.8130999999999998E-3</v>
      </c>
      <c r="AA59" s="14">
        <f>IF($A59="","",INDEX(SPI!$B$1:$I$931,$A59+(3*$B$1+2)*Z$43+1,8))</f>
        <v>1.4339999999999999E-3</v>
      </c>
      <c r="AB59" s="14">
        <f>IF($A59="","",INDEX(SPI!$B$1:$I$931,$A59+(3*$B$1+2)*AB$43+1,7))</f>
        <v>2.3073E-2</v>
      </c>
      <c r="AC59" s="14">
        <f>IF($A59="","",INDEX(SPI!$B$1:$I$931,$A59+(3*$B$1+2)*AB$43+1,8))</f>
        <v>1.6592E-3</v>
      </c>
      <c r="AD59" s="14">
        <f>IF($A59="","",INDEX(SPI!$B$1:$I$931,$A59+(3*$B$1+2)*AD$43+1,7))</f>
        <v>2.0856999999999999E-4</v>
      </c>
      <c r="AE59" s="14">
        <f>IF($A59="","",INDEX(SPI!$B$1:$I$931,$A59+(3*$B$1+2)*AD$43+1,8))</f>
        <v>-2.2430000000000002E-3</v>
      </c>
      <c r="AF59" s="14">
        <f>IF($A59="","",INDEX(SPI!$B$1:$I$931,$A59+(3*$B$1+2)*AF$43+1,7))</f>
        <v>7.4556999999999998E-4</v>
      </c>
      <c r="AG59" s="14">
        <f>IF($A59="","",INDEX(SPI!$B$1:$I$931,$A59+(3*$B$1+2)*AF$43+1,8))</f>
        <v>4.8952000000000002E-4</v>
      </c>
      <c r="AH59" s="14">
        <f>IF($A59="","",INDEX(SPI!$B$1:$I$931,$A59+(3*$B$1+2)*AH$43+1,7))</f>
        <v>-6.2829999999999998E-7</v>
      </c>
      <c r="AI59" s="14">
        <f>IF($A59="","",INDEX(SPI!$B$1:$I$931,$A59+(3*$B$1+2)*AH$43+1,8))</f>
        <v>-2.9499999999999999E-5</v>
      </c>
      <c r="AJ59" s="14">
        <f>IF($A59="","",INDEX(SPI!$B$1:$I$931,$A59+(3*$B$1+2)*AJ$43+1,7))</f>
        <v>4.6683999999999996E-3</v>
      </c>
      <c r="AK59" s="14">
        <f>IF($A59="","",INDEX(SPI!$B$1:$I$931,$A59+(3*$B$1+2)*AJ$43+1,8))</f>
        <v>-8.3369999999999996E-5</v>
      </c>
      <c r="AL59" s="14">
        <f>IF($A59="","",INDEX(SPI!$B$1:$I$931,$A59+(3*$B$1+2)*AL$43+1,7))</f>
        <v>1.2564E-4</v>
      </c>
      <c r="AM59" s="14">
        <f>IF($A59="","",INDEX(SPI!$B$1:$I$931,$A59+(3*$B$1+2)*AL$43+1,8))</f>
        <v>1.0929000000000001E-4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0.44650000000000001</v>
      </c>
      <c r="E60" s="14">
        <f>IF($A60="","",INDEX(SPI!$B$1:$I$931,$A60+(3*$B$1+2)*D$43+1,8))</f>
        <v>1.6826E-3</v>
      </c>
      <c r="F60" s="14">
        <f>IF($A60="","",INDEX(SPI!$B$1:$I$931,$A60+(3*$B$1+2)*F$43+1,7))</f>
        <v>-2.5139999999999999E-2</v>
      </c>
      <c r="G60" s="14">
        <f>IF($A60="","",INDEX(SPI!$B$1:$I$931,$A60+(3*$B$1+2)*F$43+1,8))</f>
        <v>3.7360000000000002</v>
      </c>
      <c r="H60" s="14">
        <f>IF($A60="","",INDEX(SPI!$B$1:$I$931,$A60+(3*$B$1+2)*H$43+1,7))</f>
        <v>-0.37819999999999998</v>
      </c>
      <c r="I60" s="14">
        <f>IF($A60="","",INDEX(SPI!$B$1:$I$931,$A60+(3*$B$1+2)*H$43+1,8))</f>
        <v>-0.19189999999999999</v>
      </c>
      <c r="J60" s="14">
        <f>IF($A60="","",INDEX(SPI!$B$1:$I$931,$A60+(3*$B$1+2)*J$43+1,7))</f>
        <v>7.5596999999999998E-2</v>
      </c>
      <c r="K60" s="14">
        <f>IF($A60="","",INDEX(SPI!$B$1:$I$931,$A60+(3*$B$1+2)*J$43+1,8))</f>
        <v>1.9610999999999999E-4</v>
      </c>
      <c r="L60" s="14">
        <f>IF($A60="","",INDEX(SPI!$B$1:$I$931,$A60+(3*$B$1+2)*L$43+1,7))</f>
        <v>-2.0609999999999999E-3</v>
      </c>
      <c r="M60" s="14">
        <f>IF($A60="","",INDEX(SPI!$B$1:$I$931,$A60+(3*$B$1+2)*L$43+1,8))</f>
        <v>0.51380999999999999</v>
      </c>
      <c r="N60" s="14">
        <f>IF($A60="","",INDEX(SPI!$B$1:$I$931,$A60+(3*$B$1+2)*N$43+1,7))</f>
        <v>-4.1090000000000002E-2</v>
      </c>
      <c r="O60" s="14">
        <f>IF($A60="","",INDEX(SPI!$B$1:$I$931,$A60+(3*$B$1+2)*N$43+1,8))</f>
        <v>-1.153E-2</v>
      </c>
      <c r="P60" s="14">
        <f>IF($A60="","",INDEX(SPI!$B$1:$I$931,$A60+(3*$B$1+2)*P$43+1,7))</f>
        <v>2.2904999999999998E-2</v>
      </c>
      <c r="Q60" s="14">
        <f>IF($A60="","",INDEX(SPI!$B$1:$I$931,$A60+(3*$B$1+2)*P$43+1,8))</f>
        <v>5.3831E-5</v>
      </c>
      <c r="R60" s="14">
        <f>IF($A60="","",INDEX(SPI!$B$1:$I$931,$A60+(3*$B$1+2)*R$43+1,7))</f>
        <v>-7.6159999999999997E-4</v>
      </c>
      <c r="S60" s="14">
        <f>IF($A60="","",INDEX(SPI!$B$1:$I$931,$A60+(3*$B$1+2)*R$43+1,8))</f>
        <v>0.19006000000000001</v>
      </c>
      <c r="T60" s="14">
        <f>IF($A60="","",INDEX(SPI!$B$1:$I$931,$A60+(3*$B$1+2)*T$43+1,7))</f>
        <v>-1.5429999999999999E-2</v>
      </c>
      <c r="U60" s="14">
        <f>IF($A60="","",INDEX(SPI!$B$1:$I$931,$A60+(3*$B$1+2)*T$43+1,8))</f>
        <v>-4.7840000000000001E-3</v>
      </c>
      <c r="V60" s="14">
        <f>IF($A60="","",INDEX(SPI!$B$1:$I$931,$A60+(3*$B$1+2)*V$43+1,7))</f>
        <v>8.9627999999999999E-3</v>
      </c>
      <c r="W60" s="14">
        <f>IF($A60="","",INDEX(SPI!$B$1:$I$931,$A60+(3*$B$1+2)*V$43+1,8))</f>
        <v>7.0477999999999998E-5</v>
      </c>
      <c r="X60" s="14">
        <f>IF($A60="","",INDEX(SPI!$B$1:$I$931,$A60+(3*$B$1+2)*X$43+1,7))</f>
        <v>-8.0400000000000003E-4</v>
      </c>
      <c r="Y60" s="14">
        <f>IF($A60="","",INDEX(SPI!$B$1:$I$931,$A60+(3*$B$1+2)*X$43+1,8))</f>
        <v>7.0984000000000005E-2</v>
      </c>
      <c r="Z60" s="14">
        <f>IF($A60="","",INDEX(SPI!$B$1:$I$931,$A60+(3*$B$1+2)*Z$43+1,7))</f>
        <v>-5.0740000000000004E-3</v>
      </c>
      <c r="AA60" s="14">
        <f>IF($A60="","",INDEX(SPI!$B$1:$I$931,$A60+(3*$B$1+2)*Z$43+1,8))</f>
        <v>-2.5860000000000002E-3</v>
      </c>
      <c r="AB60" s="14">
        <f>IF($A60="","",INDEX(SPI!$B$1:$I$931,$A60+(3*$B$1+2)*AB$43+1,7))</f>
        <v>4.3969999999999999E-3</v>
      </c>
      <c r="AC60" s="14">
        <f>IF($A60="","",INDEX(SPI!$B$1:$I$931,$A60+(3*$B$1+2)*AB$43+1,8))</f>
        <v>3.1618999999999999E-4</v>
      </c>
      <c r="AD60" s="14">
        <f>IF($A60="","",INDEX(SPI!$B$1:$I$931,$A60+(3*$B$1+2)*AD$43+1,7))</f>
        <v>-2.0010000000000002E-3</v>
      </c>
      <c r="AE60" s="14">
        <f>IF($A60="","",INDEX(SPI!$B$1:$I$931,$A60+(3*$B$1+2)*AD$43+1,8))</f>
        <v>2.1520000000000001E-2</v>
      </c>
      <c r="AF60" s="14">
        <f>IF($A60="","",INDEX(SPI!$B$1:$I$931,$A60+(3*$B$1+2)*AF$43+1,7))</f>
        <v>-1.3500000000000001E-3</v>
      </c>
      <c r="AG60" s="14">
        <f>IF($A60="","",INDEX(SPI!$B$1:$I$931,$A60+(3*$B$1+2)*AF$43+1,8))</f>
        <v>-8.8639999999999997E-4</v>
      </c>
      <c r="AH60" s="14">
        <f>IF($A60="","",INDEX(SPI!$B$1:$I$931,$A60+(3*$B$1+2)*AH$43+1,7))</f>
        <v>9.5420999999999993E-5</v>
      </c>
      <c r="AI60" s="14">
        <f>IF($A60="","",INDEX(SPI!$B$1:$I$931,$A60+(3*$B$1+2)*AH$43+1,8))</f>
        <v>4.4803000000000004E-3</v>
      </c>
      <c r="AJ60" s="14">
        <f>IF($A60="","",INDEX(SPI!$B$1:$I$931,$A60+(3*$B$1+2)*AJ$43+1,7))</f>
        <v>3.7602000000000002E-4</v>
      </c>
      <c r="AK60" s="14">
        <f>IF($A60="","",INDEX(SPI!$B$1:$I$931,$A60+(3*$B$1+2)*AJ$43+1,8))</f>
        <v>-6.7150000000000001E-6</v>
      </c>
      <c r="AL60" s="14">
        <f>IF($A60="","",INDEX(SPI!$B$1:$I$931,$A60+(3*$B$1+2)*AL$43+1,7))</f>
        <v>-2.288E-4</v>
      </c>
      <c r="AM60" s="14">
        <f>IF($A60="","",INDEX(SPI!$B$1:$I$931,$A60+(3*$B$1+2)*AL$43+1,8))</f>
        <v>-1.9900000000000001E-4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-2.98E-2</v>
      </c>
      <c r="E61" s="15">
        <f>IF($A61="","",INDEX(SPI!$B$1:$I$931,$A61+(3*$B$1+2)*D$43+1,8))</f>
        <v>-1.1230000000000001E-4</v>
      </c>
      <c r="F61" s="15">
        <f>IF($A61="","",INDEX(SPI!$B$1:$I$931,$A61+(3*$B$1+2)*F$43+1,7))</f>
        <v>1.0147E-4</v>
      </c>
      <c r="G61" s="15">
        <f>IF($A61="","",INDEX(SPI!$B$1:$I$931,$A61+(3*$B$1+2)*F$43+1,8))</f>
        <v>-1.508E-2</v>
      </c>
      <c r="H61" s="15">
        <f>IF($A61="","",INDEX(SPI!$B$1:$I$931,$A61+(3*$B$1+2)*H$43+1,7))</f>
        <v>2.6727000000000001E-2</v>
      </c>
      <c r="I61" s="15">
        <f>IF($A61="","",INDEX(SPI!$B$1:$I$931,$A61+(3*$B$1+2)*H$43+1,8))</f>
        <v>1.3558000000000001E-2</v>
      </c>
      <c r="J61" s="15">
        <f>IF($A61="","",INDEX(SPI!$B$1:$I$931,$A61+(3*$B$1+2)*J$43+1,7))</f>
        <v>-5.0819999999999997E-3</v>
      </c>
      <c r="K61" s="15">
        <f>IF($A61="","",INDEX(SPI!$B$1:$I$931,$A61+(3*$B$1+2)*J$43+1,8))</f>
        <v>-1.3179999999999999E-5</v>
      </c>
      <c r="L61" s="15">
        <f>IF($A61="","",INDEX(SPI!$B$1:$I$931,$A61+(3*$B$1+2)*L$43+1,7))</f>
        <v>6.3779000000000004E-6</v>
      </c>
      <c r="M61" s="15">
        <f>IF($A61="","",INDEX(SPI!$B$1:$I$931,$A61+(3*$B$1+2)*L$43+1,8))</f>
        <v>-1.5900000000000001E-3</v>
      </c>
      <c r="N61" s="15">
        <f>IF($A61="","",INDEX(SPI!$B$1:$I$931,$A61+(3*$B$1+2)*N$43+1,7))</f>
        <v>2.8587999999999999E-3</v>
      </c>
      <c r="O61" s="15">
        <f>IF($A61="","",INDEX(SPI!$B$1:$I$931,$A61+(3*$B$1+2)*N$43+1,8))</f>
        <v>8.0214000000000001E-4</v>
      </c>
      <c r="P61" s="15">
        <f>IF($A61="","",INDEX(SPI!$B$1:$I$931,$A61+(3*$B$1+2)*P$43+1,7))</f>
        <v>-1.534E-3</v>
      </c>
      <c r="Q61" s="15">
        <f>IF($A61="","",INDEX(SPI!$B$1:$I$931,$A61+(3*$B$1+2)*P$43+1,8))</f>
        <v>-3.6049999999999998E-6</v>
      </c>
      <c r="R61" s="15">
        <f>IF($A61="","",INDEX(SPI!$B$1:$I$931,$A61+(3*$B$1+2)*R$43+1,7))</f>
        <v>1.5401000000000001E-6</v>
      </c>
      <c r="S61" s="15">
        <f>IF($A61="","",INDEX(SPI!$B$1:$I$931,$A61+(3*$B$1+2)*R$43+1,8))</f>
        <v>-3.8440000000000002E-4</v>
      </c>
      <c r="T61" s="15">
        <f>IF($A61="","",INDEX(SPI!$B$1:$I$931,$A61+(3*$B$1+2)*T$43+1,7))</f>
        <v>1.072E-3</v>
      </c>
      <c r="U61" s="15">
        <f>IF($A61="","",INDEX(SPI!$B$1:$I$931,$A61+(3*$B$1+2)*T$43+1,8))</f>
        <v>3.3231999999999999E-4</v>
      </c>
      <c r="V61" s="15">
        <f>IF($A61="","",INDEX(SPI!$B$1:$I$931,$A61+(3*$B$1+2)*V$43+1,7))</f>
        <v>-5.6820000000000004E-4</v>
      </c>
      <c r="W61" s="15">
        <f>IF($A61="","",INDEX(SPI!$B$1:$I$931,$A61+(3*$B$1+2)*V$43+1,8))</f>
        <v>-4.4680000000000003E-6</v>
      </c>
      <c r="X61" s="15">
        <f>IF($A61="","",INDEX(SPI!$B$1:$I$931,$A61+(3*$B$1+2)*X$43+1,7))</f>
        <v>2.2351999999999998E-6</v>
      </c>
      <c r="Y61" s="15">
        <f>IF($A61="","",INDEX(SPI!$B$1:$I$931,$A61+(3*$B$1+2)*X$43+1,8))</f>
        <v>-1.973E-4</v>
      </c>
      <c r="Z61" s="15">
        <f>IF($A61="","",INDEX(SPI!$B$1:$I$931,$A61+(3*$B$1+2)*Z$43+1,7))</f>
        <v>3.5492E-4</v>
      </c>
      <c r="AA61" s="15">
        <f>IF($A61="","",INDEX(SPI!$B$1:$I$931,$A61+(3*$B$1+2)*Z$43+1,8))</f>
        <v>1.8092E-4</v>
      </c>
      <c r="AB61" s="15">
        <f>IF($A61="","",INDEX(SPI!$B$1:$I$931,$A61+(3*$B$1+2)*AB$43+1,7))</f>
        <v>-1.7200000000000001E-4</v>
      </c>
      <c r="AC61" s="15">
        <f>IF($A61="","",INDEX(SPI!$B$1:$I$931,$A61+(3*$B$1+2)*AB$43+1,8))</f>
        <v>-1.237E-5</v>
      </c>
      <c r="AD61" s="15">
        <f>IF($A61="","",INDEX(SPI!$B$1:$I$931,$A61+(3*$B$1+2)*AD$43+1,7))</f>
        <v>5.8174999999999998E-6</v>
      </c>
      <c r="AE61" s="15">
        <f>IF($A61="","",INDEX(SPI!$B$1:$I$931,$A61+(3*$B$1+2)*AD$43+1,8))</f>
        <v>-6.2550000000000003E-5</v>
      </c>
      <c r="AF61" s="15">
        <f>IF($A61="","",INDEX(SPI!$B$1:$I$931,$A61+(3*$B$1+2)*AF$43+1,7))</f>
        <v>9.4697999999999994E-5</v>
      </c>
      <c r="AG61" s="15">
        <f>IF($A61="","",INDEX(SPI!$B$1:$I$931,$A61+(3*$B$1+2)*AF$43+1,8))</f>
        <v>6.2174999999999993E-5</v>
      </c>
      <c r="AH61" s="15">
        <f>IF($A61="","",INDEX(SPI!$B$1:$I$931,$A61+(3*$B$1+2)*AH$43+1,7))</f>
        <v>-3.2300000000000002E-7</v>
      </c>
      <c r="AI61" s="15">
        <f>IF($A61="","",INDEX(SPI!$B$1:$I$931,$A61+(3*$B$1+2)*AH$43+1,8))</f>
        <v>-1.517E-5</v>
      </c>
      <c r="AJ61" s="15">
        <f>IF($A61="","",INDEX(SPI!$B$1:$I$931,$A61+(3*$B$1+2)*AJ$43+1,7))</f>
        <v>-3.2320000000000002E-5</v>
      </c>
      <c r="AK61" s="15">
        <f>IF($A61="","",INDEX(SPI!$B$1:$I$931,$A61+(3*$B$1+2)*AJ$43+1,8))</f>
        <v>5.7716999999999997E-7</v>
      </c>
      <c r="AL61" s="15">
        <f>IF($A61="","",INDEX(SPI!$B$1:$I$931,$A61+(3*$B$1+2)*AL$43+1,7))</f>
        <v>1.6098000000000001E-5</v>
      </c>
      <c r="AM61" s="15">
        <f>IF($A61="","",INDEX(SPI!$B$1:$I$931,$A61+(3*$B$1+2)*AL$43+1,8))</f>
        <v>1.4003E-5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6</v>
      </c>
    </row>
    <row r="3" spans="1:14" x14ac:dyDescent="0.2">
      <c r="A3" s="10" t="s">
        <v>25</v>
      </c>
      <c r="D3" s="6" t="s">
        <v>31</v>
      </c>
      <c r="E3" s="1">
        <f>Dati!B4</f>
        <v>12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>triang 9</v>
      </c>
      <c r="K5" s="6" t="str">
        <f t="shared" si="0"/>
        <v>triang 10</v>
      </c>
      <c r="L5" s="6" t="str">
        <f t="shared" si="0"/>
        <v>triang 11</v>
      </c>
      <c r="M5" s="6" t="str">
        <f t="shared" si="0"/>
        <v>triang 12</v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0.5</v>
      </c>
      <c r="C8" s="3">
        <f>B10</f>
        <v>13.02</v>
      </c>
      <c r="D8" s="3">
        <f t="shared" ref="D8:M8" si="1">C10</f>
        <v>13.02</v>
      </c>
      <c r="E8" s="3">
        <f t="shared" si="1"/>
        <v>26.95</v>
      </c>
      <c r="F8" s="3">
        <f t="shared" si="1"/>
        <v>26.95</v>
      </c>
      <c r="G8" s="3">
        <f t="shared" si="1"/>
        <v>17.55</v>
      </c>
      <c r="H8" s="3">
        <f t="shared" si="1"/>
        <v>17.55</v>
      </c>
      <c r="I8" s="3">
        <f t="shared" si="1"/>
        <v>13.65</v>
      </c>
      <c r="J8" s="3">
        <f t="shared" si="1"/>
        <v>13.65</v>
      </c>
      <c r="K8" s="3">
        <f t="shared" si="1"/>
        <v>4.3499999999999996</v>
      </c>
      <c r="L8" s="3">
        <f t="shared" si="1"/>
        <v>4.3499999999999996</v>
      </c>
      <c r="M8" s="3">
        <f t="shared" si="1"/>
        <v>0.5</v>
      </c>
    </row>
    <row r="9" spans="1:14" x14ac:dyDescent="0.2">
      <c r="A9" s="6" t="s">
        <v>28</v>
      </c>
      <c r="B9" s="3">
        <f>Dati!B9</f>
        <v>2.6</v>
      </c>
      <c r="C9" s="3">
        <f>B11</f>
        <v>2.6</v>
      </c>
      <c r="D9" s="3">
        <f t="shared" ref="D9:M9" si="2">C11</f>
        <v>0.5</v>
      </c>
      <c r="E9" s="3">
        <f t="shared" si="2"/>
        <v>0.5</v>
      </c>
      <c r="F9" s="3">
        <f t="shared" si="2"/>
        <v>14.1</v>
      </c>
      <c r="G9" s="3">
        <f t="shared" si="2"/>
        <v>14.1</v>
      </c>
      <c r="H9" s="3">
        <f t="shared" si="2"/>
        <v>10.9</v>
      </c>
      <c r="I9" s="3">
        <f t="shared" si="2"/>
        <v>10.9</v>
      </c>
      <c r="J9" s="3">
        <f t="shared" si="2"/>
        <v>14.1</v>
      </c>
      <c r="K9" s="3">
        <f t="shared" si="2"/>
        <v>14.1</v>
      </c>
      <c r="L9" s="3">
        <f t="shared" si="2"/>
        <v>12</v>
      </c>
      <c r="M9" s="3">
        <f t="shared" si="2"/>
        <v>12</v>
      </c>
    </row>
    <row r="10" spans="1:14" x14ac:dyDescent="0.2">
      <c r="A10" s="6" t="s">
        <v>29</v>
      </c>
      <c r="B10" s="3">
        <f>Dati!C8</f>
        <v>13.02</v>
      </c>
      <c r="C10" s="3">
        <f>Dati!D8</f>
        <v>13.02</v>
      </c>
      <c r="D10" s="3">
        <f>Dati!E8</f>
        <v>26.95</v>
      </c>
      <c r="E10" s="3">
        <f>Dati!F8</f>
        <v>26.95</v>
      </c>
      <c r="F10" s="3">
        <f>Dati!G8</f>
        <v>17.55</v>
      </c>
      <c r="G10" s="3">
        <f>Dati!H8</f>
        <v>17.55</v>
      </c>
      <c r="H10" s="3">
        <f>Dati!I8</f>
        <v>13.65</v>
      </c>
      <c r="I10" s="3">
        <f>Dati!J8</f>
        <v>13.65</v>
      </c>
      <c r="J10" s="3">
        <f>Dati!K8</f>
        <v>4.3499999999999996</v>
      </c>
      <c r="K10" s="3">
        <f>Dati!L8</f>
        <v>4.3499999999999996</v>
      </c>
      <c r="L10" s="3">
        <f>Dati!M8</f>
        <v>0.5</v>
      </c>
      <c r="M10" s="3">
        <f>Dati!N8</f>
        <v>0</v>
      </c>
    </row>
    <row r="11" spans="1:14" x14ac:dyDescent="0.2">
      <c r="A11" s="6" t="s">
        <v>30</v>
      </c>
      <c r="B11" s="3">
        <f>Dati!C9</f>
        <v>2.6</v>
      </c>
      <c r="C11" s="3">
        <f>Dati!D9</f>
        <v>0.5</v>
      </c>
      <c r="D11" s="3">
        <f>Dati!E9</f>
        <v>0.5</v>
      </c>
      <c r="E11" s="3">
        <f>Dati!F9</f>
        <v>14.1</v>
      </c>
      <c r="F11" s="3">
        <f>Dati!G9</f>
        <v>14.1</v>
      </c>
      <c r="G11" s="3">
        <f>Dati!H9</f>
        <v>10.9</v>
      </c>
      <c r="H11" s="3">
        <f>Dati!I9</f>
        <v>10.9</v>
      </c>
      <c r="I11" s="3">
        <f>Dati!J9</f>
        <v>14.1</v>
      </c>
      <c r="J11" s="3">
        <f>Dati!K9</f>
        <v>14.1</v>
      </c>
      <c r="K11" s="3">
        <f>Dati!L9</f>
        <v>12</v>
      </c>
      <c r="L11" s="3">
        <f>Dati!M9</f>
        <v>12</v>
      </c>
      <c r="M11" s="3">
        <f>Dati!N9</f>
        <v>0</v>
      </c>
    </row>
    <row r="12" spans="1:14" x14ac:dyDescent="0.2">
      <c r="A12" s="6" t="s">
        <v>35</v>
      </c>
      <c r="B12" s="3">
        <f>(B8+B10)/3</f>
        <v>4.5066666666666668</v>
      </c>
      <c r="C12" s="3">
        <f t="shared" ref="C12:M12" si="3">(C8+C10)/3</f>
        <v>8.68</v>
      </c>
      <c r="D12" s="3">
        <f t="shared" si="3"/>
        <v>13.323333333333332</v>
      </c>
      <c r="E12" s="3">
        <f t="shared" si="3"/>
        <v>17.966666666666665</v>
      </c>
      <c r="F12" s="3">
        <f t="shared" si="3"/>
        <v>14.833333333333334</v>
      </c>
      <c r="G12" s="3">
        <f t="shared" si="3"/>
        <v>11.700000000000001</v>
      </c>
      <c r="H12" s="3">
        <f t="shared" si="3"/>
        <v>10.4</v>
      </c>
      <c r="I12" s="3">
        <f t="shared" si="3"/>
        <v>9.1</v>
      </c>
      <c r="J12" s="3">
        <f t="shared" si="3"/>
        <v>6</v>
      </c>
      <c r="K12" s="3">
        <f t="shared" si="3"/>
        <v>2.9</v>
      </c>
      <c r="L12" s="3">
        <f t="shared" si="3"/>
        <v>1.6166666666666665</v>
      </c>
      <c r="M12" s="3">
        <f t="shared" si="3"/>
        <v>0.16666666666666666</v>
      </c>
    </row>
    <row r="13" spans="1:14" x14ac:dyDescent="0.2">
      <c r="A13" s="6" t="s">
        <v>36</v>
      </c>
      <c r="B13" s="3">
        <f>(B9+B11)/3</f>
        <v>1.7333333333333334</v>
      </c>
      <c r="C13" s="3">
        <f t="shared" ref="C13:M13" si="4">(C9+C11)/3</f>
        <v>1.0333333333333334</v>
      </c>
      <c r="D13" s="3">
        <f t="shared" si="4"/>
        <v>0.33333333333333331</v>
      </c>
      <c r="E13" s="3">
        <f t="shared" si="4"/>
        <v>4.8666666666666663</v>
      </c>
      <c r="F13" s="3">
        <f t="shared" si="4"/>
        <v>9.4</v>
      </c>
      <c r="G13" s="3">
        <f t="shared" si="4"/>
        <v>8.3333333333333339</v>
      </c>
      <c r="H13" s="3">
        <f t="shared" si="4"/>
        <v>7.2666666666666666</v>
      </c>
      <c r="I13" s="3">
        <f t="shared" si="4"/>
        <v>8.3333333333333339</v>
      </c>
      <c r="J13" s="3">
        <f t="shared" si="4"/>
        <v>9.4</v>
      </c>
      <c r="K13" s="3">
        <f t="shared" si="4"/>
        <v>8.7000000000000011</v>
      </c>
      <c r="L13" s="3">
        <f t="shared" si="4"/>
        <v>8</v>
      </c>
      <c r="M13" s="3">
        <f t="shared" si="4"/>
        <v>4</v>
      </c>
    </row>
    <row r="14" spans="1:14" x14ac:dyDescent="0.2">
      <c r="A14" s="6" t="s">
        <v>37</v>
      </c>
      <c r="B14" s="9">
        <f>(B8*B11-B9*B10)/2</f>
        <v>-16.276</v>
      </c>
      <c r="C14" s="9">
        <f t="shared" ref="C14:M14" si="5">(C8*C11-C9*C10)/2</f>
        <v>-13.670999999999999</v>
      </c>
      <c r="D14" s="9">
        <f t="shared" si="5"/>
        <v>-3.4824999999999999</v>
      </c>
      <c r="E14" s="9">
        <f t="shared" si="5"/>
        <v>183.26</v>
      </c>
      <c r="F14" s="9">
        <f t="shared" si="5"/>
        <v>66.27</v>
      </c>
      <c r="G14" s="9">
        <f t="shared" si="5"/>
        <v>-28.08</v>
      </c>
      <c r="H14" s="9">
        <f t="shared" si="5"/>
        <v>21.25500000000001</v>
      </c>
      <c r="I14" s="9">
        <f t="shared" si="5"/>
        <v>21.840000000000003</v>
      </c>
      <c r="J14" s="9">
        <f t="shared" si="5"/>
        <v>65.564999999999998</v>
      </c>
      <c r="K14" s="9">
        <f t="shared" si="5"/>
        <v>-4.567499999999999</v>
      </c>
      <c r="L14" s="9">
        <f t="shared" si="5"/>
        <v>23.099999999999998</v>
      </c>
      <c r="M14" s="9">
        <f t="shared" si="5"/>
        <v>0</v>
      </c>
      <c r="N14" s="12">
        <f>SUM(B14:M14)</f>
        <v>315.21300000000008</v>
      </c>
    </row>
    <row r="15" spans="1:14" x14ac:dyDescent="0.2">
      <c r="A15" s="6" t="s">
        <v>38</v>
      </c>
      <c r="B15" s="11">
        <f>B14*B12</f>
        <v>-73.350506666666675</v>
      </c>
      <c r="C15" s="11">
        <f t="shared" ref="C15:M15" si="6">C14*C12</f>
        <v>-118.66427999999999</v>
      </c>
      <c r="D15" s="11">
        <f t="shared" si="6"/>
        <v>-46.398508333333332</v>
      </c>
      <c r="E15" s="11">
        <f t="shared" si="6"/>
        <v>3292.5713333333329</v>
      </c>
      <c r="F15" s="11">
        <f t="shared" si="6"/>
        <v>983.005</v>
      </c>
      <c r="G15" s="11">
        <f t="shared" si="6"/>
        <v>-328.536</v>
      </c>
      <c r="H15" s="11">
        <f t="shared" si="6"/>
        <v>221.05200000000011</v>
      </c>
      <c r="I15" s="11">
        <f t="shared" si="6"/>
        <v>198.74400000000003</v>
      </c>
      <c r="J15" s="11">
        <f t="shared" si="6"/>
        <v>393.39</v>
      </c>
      <c r="K15" s="11">
        <f t="shared" si="6"/>
        <v>-13.245749999999997</v>
      </c>
      <c r="L15" s="11">
        <f t="shared" si="6"/>
        <v>37.344999999999992</v>
      </c>
      <c r="M15" s="11">
        <f t="shared" si="6"/>
        <v>0</v>
      </c>
      <c r="N15" s="12">
        <f>SUM(B15:M15)</f>
        <v>4545.9122883333339</v>
      </c>
    </row>
    <row r="16" spans="1:14" x14ac:dyDescent="0.2">
      <c r="A16" s="6" t="s">
        <v>39</v>
      </c>
      <c r="B16" s="11">
        <f>B14*B13</f>
        <v>-28.211733333333335</v>
      </c>
      <c r="C16" s="11">
        <f t="shared" ref="C16:M16" si="7">C14*C13</f>
        <v>-14.126700000000001</v>
      </c>
      <c r="D16" s="11">
        <f t="shared" si="7"/>
        <v>-1.1608333333333332</v>
      </c>
      <c r="E16" s="11">
        <f t="shared" si="7"/>
        <v>891.86533333333318</v>
      </c>
      <c r="F16" s="11">
        <f t="shared" si="7"/>
        <v>622.93799999999999</v>
      </c>
      <c r="G16" s="11">
        <f t="shared" si="7"/>
        <v>-234</v>
      </c>
      <c r="H16" s="11">
        <f t="shared" si="7"/>
        <v>154.45300000000006</v>
      </c>
      <c r="I16" s="11">
        <f t="shared" si="7"/>
        <v>182.00000000000003</v>
      </c>
      <c r="J16" s="11">
        <f t="shared" si="7"/>
        <v>616.31100000000004</v>
      </c>
      <c r="K16" s="11">
        <f t="shared" si="7"/>
        <v>-39.737249999999996</v>
      </c>
      <c r="L16" s="11">
        <f t="shared" si="7"/>
        <v>184.79999999999998</v>
      </c>
      <c r="M16" s="11">
        <f t="shared" si="7"/>
        <v>0</v>
      </c>
      <c r="N16" s="12">
        <f>SUM(B16:M16)</f>
        <v>2335.1308166666668</v>
      </c>
    </row>
    <row r="18" spans="1:22" x14ac:dyDescent="0.2">
      <c r="A18" s="6" t="s">
        <v>12</v>
      </c>
      <c r="B18" s="3">
        <f>N15/N14</f>
        <v>14.421715755166611</v>
      </c>
      <c r="E18" s="7" t="s">
        <v>61</v>
      </c>
      <c r="H18" s="6" t="s">
        <v>60</v>
      </c>
      <c r="I18" s="3">
        <f>B18-F19</f>
        <v>13.628215755166611</v>
      </c>
      <c r="J18" s="3">
        <f>B18+F19</f>
        <v>15.215215755166611</v>
      </c>
      <c r="L18" s="3">
        <f>B18</f>
        <v>14.421715755166611</v>
      </c>
      <c r="M18" s="3">
        <f>B18</f>
        <v>14.421715755166611</v>
      </c>
    </row>
    <row r="19" spans="1:22" x14ac:dyDescent="0.2">
      <c r="A19" s="6" t="s">
        <v>13</v>
      </c>
      <c r="B19" s="3">
        <f>N16/N14</f>
        <v>7.4081044140522954</v>
      </c>
      <c r="E19" s="29">
        <v>0.03</v>
      </c>
      <c r="F19" s="1">
        <f>E19*MAX(B24:B25)</f>
        <v>0.79349999999999998</v>
      </c>
      <c r="I19" s="3">
        <f>B19</f>
        <v>7.4081044140522954</v>
      </c>
      <c r="J19" s="3">
        <f>B19</f>
        <v>7.4081044140522954</v>
      </c>
      <c r="L19" s="3">
        <f>B19-F19</f>
        <v>6.6146044140522955</v>
      </c>
      <c r="M19" s="3">
        <f>B19+F19</f>
        <v>8.2016044140522961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0.5</v>
      </c>
      <c r="C22" s="6" t="s">
        <v>48</v>
      </c>
      <c r="D22" s="3">
        <f>MAX(Dati!B8:M8)</f>
        <v>26.95</v>
      </c>
      <c r="G22" s="7" t="s">
        <v>40</v>
      </c>
    </row>
    <row r="23" spans="1:22" x14ac:dyDescent="0.2">
      <c r="A23" s="6" t="s">
        <v>50</v>
      </c>
      <c r="B23" s="18">
        <f>MIN(Dati!B9:M9)</f>
        <v>0.5</v>
      </c>
      <c r="C23" s="6" t="s">
        <v>51</v>
      </c>
      <c r="D23" s="3">
        <f>MAX(Dati!B9:M9)</f>
        <v>14.1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>
        <f>Dati!J7</f>
        <v>9</v>
      </c>
      <c r="Q23" s="20">
        <f>Dati!K7</f>
        <v>10</v>
      </c>
      <c r="R23" s="20">
        <f>Dati!L7</f>
        <v>11</v>
      </c>
      <c r="S23" s="20">
        <f>Dati!M7</f>
        <v>12</v>
      </c>
    </row>
    <row r="24" spans="1:22" x14ac:dyDescent="0.2">
      <c r="A24" s="6" t="s">
        <v>49</v>
      </c>
      <c r="B24" s="3">
        <f>D22-B22</f>
        <v>26.45</v>
      </c>
      <c r="C24" s="6" t="s">
        <v>53</v>
      </c>
      <c r="D24" s="2">
        <f>V26/B24</f>
        <v>4.0954986414311995E-5</v>
      </c>
      <c r="E24" s="6" t="s">
        <v>55</v>
      </c>
      <c r="G24" s="5" t="s">
        <v>14</v>
      </c>
      <c r="H24" s="21">
        <f>Dati!B8-$B$18</f>
        <v>-13.921715755166611</v>
      </c>
      <c r="I24" s="21">
        <f>Dati!C8-$B$18</f>
        <v>-1.4017157551666113</v>
      </c>
      <c r="J24" s="21">
        <f>Dati!D8-$B$18</f>
        <v>-1.4017157551666113</v>
      </c>
      <c r="K24" s="21">
        <f>IF(K23&lt;=$E$3,Dati!E8-$B$18,"")</f>
        <v>12.528284244833388</v>
      </c>
      <c r="L24" s="21">
        <f>IF(L23&lt;=$E$3,Dati!F8-$B$18,"")</f>
        <v>12.528284244833388</v>
      </c>
      <c r="M24" s="21">
        <f>IF(M23&lt;=$E$3,Dati!G8-$B$18,"")</f>
        <v>3.1282842448333898</v>
      </c>
      <c r="N24" s="21">
        <f>IF(N23&lt;=$E$3,Dati!H8-$B$18,"")</f>
        <v>3.1282842448333898</v>
      </c>
      <c r="O24" s="21">
        <f>IF(O23&lt;=$E$3,Dati!I8-$B$18,"")</f>
        <v>-0.77171575516661051</v>
      </c>
      <c r="P24" s="21">
        <f>IF(P23&lt;=$E$3,Dati!J8-$B$18,"")</f>
        <v>-0.77171575516661051</v>
      </c>
      <c r="Q24" s="21">
        <f>IF(Q23&lt;=$E$3,Dati!K8-$B$18,"")</f>
        <v>-10.071715755166611</v>
      </c>
      <c r="R24" s="21">
        <f>IF(R23&lt;=$E$3,Dati!L8-$B$18,"")</f>
        <v>-10.071715755166611</v>
      </c>
      <c r="S24" s="21">
        <f>IF(S23&lt;=$E$3,Dati!M8-$B$18,"")</f>
        <v>-13.921715755166611</v>
      </c>
    </row>
    <row r="25" spans="1:22" x14ac:dyDescent="0.2">
      <c r="A25" s="6" t="s">
        <v>52</v>
      </c>
      <c r="B25" s="3">
        <f>D23-B23</f>
        <v>13.6</v>
      </c>
      <c r="C25" s="6" t="s">
        <v>54</v>
      </c>
      <c r="D25" s="2">
        <f>V27/B25</f>
        <v>1.4429354020477147E-4</v>
      </c>
      <c r="E25" s="2">
        <f>MAX(V26:V27)/MAX(B24:B25)</f>
        <v>7.4192519727217084E-5</v>
      </c>
      <c r="G25" s="5" t="s">
        <v>15</v>
      </c>
      <c r="H25" s="21">
        <f>Dati!B9-$B$19</f>
        <v>-4.8081044140522948</v>
      </c>
      <c r="I25" s="21">
        <f>Dati!C9-$B$19</f>
        <v>-4.8081044140522948</v>
      </c>
      <c r="J25" s="21">
        <f>Dati!D9-$B$19</f>
        <v>-6.9081044140522954</v>
      </c>
      <c r="K25" s="21">
        <f>IF(K23&lt;=$E$3,Dati!E9-$B$19,"")</f>
        <v>-6.9081044140522954</v>
      </c>
      <c r="L25" s="21">
        <f>IF(L23&lt;=$E$3,Dati!F9-$B$19,"")</f>
        <v>6.6918955859477043</v>
      </c>
      <c r="M25" s="21">
        <f>IF(M23&lt;=$E$3,Dati!G9-$B$19,"")</f>
        <v>6.6918955859477043</v>
      </c>
      <c r="N25" s="21">
        <f>IF(N23&lt;=$E$3,Dati!H9-$B$19,"")</f>
        <v>3.491895585947705</v>
      </c>
      <c r="O25" s="21">
        <f>IF(O23&lt;=$E$3,Dati!I9-$B$19,"")</f>
        <v>3.491895585947705</v>
      </c>
      <c r="P25" s="21">
        <f>IF(P23&lt;=$E$3,Dati!J9-$B$19,"")</f>
        <v>6.6918955859477043</v>
      </c>
      <c r="Q25" s="21">
        <f>IF(Q23&lt;=$E$3,Dati!K9-$B$19,"")</f>
        <v>6.6918955859477043</v>
      </c>
      <c r="R25" s="21">
        <f>IF(R23&lt;=$E$3,Dati!L9-$B$19,"")</f>
        <v>4.5918955859477046</v>
      </c>
      <c r="S25" s="21">
        <f>IF(S23&lt;=$E$3,Dati!M9-$B$19,"")</f>
        <v>4.5918955859477046</v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14.728612888662781</v>
      </c>
      <c r="I26" s="21">
        <f>SQRT(I24^2+I25^2)</f>
        <v>5.0082606875752251</v>
      </c>
      <c r="J26" s="21">
        <f>SQRT(J24^2+J25^2)</f>
        <v>7.0488803120588672</v>
      </c>
      <c r="K26" s="21">
        <f>IF(K23&lt;=$E$3,SQRT(K24^2+K25^2),"")</f>
        <v>14.306635268811087</v>
      </c>
      <c r="L26" s="21">
        <f t="shared" ref="L26:R26" si="8">IF(L23&lt;=$E$3,SQRT(L24^2+L25^2),"")</f>
        <v>14.203498606067692</v>
      </c>
      <c r="M26" s="21">
        <f t="shared" si="8"/>
        <v>7.3869905137139025</v>
      </c>
      <c r="N26" s="21">
        <f t="shared" si="8"/>
        <v>4.6882296338419556</v>
      </c>
      <c r="O26" s="21">
        <f t="shared" si="8"/>
        <v>3.5761543576771735</v>
      </c>
      <c r="P26" s="21">
        <f t="shared" si="8"/>
        <v>6.7362461163469041</v>
      </c>
      <c r="Q26" s="21">
        <f t="shared" si="8"/>
        <v>12.092184450548947</v>
      </c>
      <c r="R26" s="21">
        <f t="shared" si="8"/>
        <v>11.069099481218757</v>
      </c>
      <c r="S26" s="21">
        <f>IF(S23&lt;=$E$3,SQRT(S24^2+S25^2),"")</f>
        <v>14.659456833044676</v>
      </c>
      <c r="T26" s="2"/>
      <c r="U26" s="18" t="s">
        <v>7</v>
      </c>
      <c r="V26" s="2">
        <f>MAX(V30,V33,V36,V39,V42,V45,V48,V51,V54,V57,)</f>
        <v>1.0832593906585522E-3</v>
      </c>
    </row>
    <row r="27" spans="1:22" x14ac:dyDescent="0.2">
      <c r="G27" s="5" t="s">
        <v>16</v>
      </c>
      <c r="H27" s="22">
        <f>ATAN2(H24,H25)</f>
        <v>-2.8090509699545487</v>
      </c>
      <c r="I27" s="22">
        <f>ATAN2(I24,I25)</f>
        <v>-1.8544662190314842</v>
      </c>
      <c r="J27" s="22">
        <f>ATAN2(J24,J25)</f>
        <v>-1.7709873191537817</v>
      </c>
      <c r="K27" s="22">
        <f>IF(K23&lt;=$E$3,ATAN2(K24,K25),"")</f>
        <v>-0.50391795065546352</v>
      </c>
      <c r="L27" s="22">
        <f t="shared" ref="L27:R27" si="9">IF(L23&lt;=$E$3,ATAN2(L24,L25),"")</f>
        <v>0.49058749344761443</v>
      </c>
      <c r="M27" s="22">
        <f t="shared" si="9"/>
        <v>1.1335067779720858</v>
      </c>
      <c r="N27" s="22">
        <f t="shared" si="9"/>
        <v>0.84026772475412903</v>
      </c>
      <c r="O27" s="22">
        <f t="shared" si="9"/>
        <v>1.7883021308402895</v>
      </c>
      <c r="P27" s="22">
        <f t="shared" si="9"/>
        <v>1.6856101026882291</v>
      </c>
      <c r="Q27" s="22">
        <f t="shared" si="9"/>
        <v>2.5551438653505434</v>
      </c>
      <c r="R27" s="22">
        <f t="shared" si="9"/>
        <v>2.7138266596709992</v>
      </c>
      <c r="S27" s="22">
        <f>IF(S23&lt;=$E$3,ATAN2(S24,S25),"")</f>
        <v>2.8229921817981802</v>
      </c>
      <c r="T27" s="2"/>
      <c r="U27" s="19" t="s">
        <v>8</v>
      </c>
      <c r="V27" s="2">
        <f>MAX(V31,V34,V37,V40,V43,V46,V49,V52,V55,V58,)</f>
        <v>1.9623921467848918E-3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3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6</v>
      </c>
      <c r="B30" s="4" t="s">
        <v>0</v>
      </c>
      <c r="C30" s="14">
        <f>HLOOKUP(Elab!$C$29,'Elab-Modi'!$C$5:$AF$35,2)</f>
        <v>1.1549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7.8243695804181175E-4</v>
      </c>
      <c r="I30" s="2">
        <f t="shared" ref="I30:S30" si="10">IF(OR(I$23="",$C30=""),"",I$26*(COS(I$27+$F31)-COS(I$27))+$D31)</f>
        <v>7.8230839168904947E-4</v>
      </c>
      <c r="J30" s="2">
        <f t="shared" si="10"/>
        <v>1.0832593906585522E-3</v>
      </c>
      <c r="K30" s="2">
        <f t="shared" si="10"/>
        <v>1.083116345187936E-3</v>
      </c>
      <c r="L30" s="2">
        <f t="shared" si="10"/>
        <v>-8.6589964813979666E-4</v>
      </c>
      <c r="M30" s="2">
        <f t="shared" si="10"/>
        <v>-8.6580312068605442E-4</v>
      </c>
      <c r="N30" s="2">
        <f t="shared" si="10"/>
        <v>-4.0721112225675256E-4</v>
      </c>
      <c r="O30" s="2">
        <f t="shared" si="10"/>
        <v>-4.0717107363172518E-4</v>
      </c>
      <c r="P30" s="2">
        <f t="shared" si="10"/>
        <v>-8.6576307206162292E-4</v>
      </c>
      <c r="Q30" s="2">
        <f t="shared" si="10"/>
        <v>-8.6566757149618911E-4</v>
      </c>
      <c r="R30" s="2">
        <f t="shared" si="10"/>
        <v>-5.6471657252672757E-4</v>
      </c>
      <c r="S30" s="2">
        <f t="shared" si="10"/>
        <v>-5.6467703734498287E-4</v>
      </c>
      <c r="T30" s="2">
        <f>MIN(H30:S30)</f>
        <v>-8.6589964813979666E-4</v>
      </c>
      <c r="U30" s="2">
        <f>MAX(H30:S30)</f>
        <v>1.0832593906585522E-3</v>
      </c>
      <c r="V30" s="2">
        <f>MAX(-T30,U30)</f>
        <v>1.0832593906585522E-3</v>
      </c>
    </row>
    <row r="31" spans="1:22" x14ac:dyDescent="0.2">
      <c r="B31" s="4" t="s">
        <v>1</v>
      </c>
      <c r="C31" s="14">
        <f>HLOOKUP(Elab!$C$29,'Elab-Modi'!$C$5:$AF$35,3)</f>
        <v>-2.0339999999999998</v>
      </c>
      <c r="D31" s="14">
        <f>(C30-C32*$B$19)*$F$28</f>
        <v>9.3244556422165562E-5</v>
      </c>
      <c r="E31" s="14">
        <f>(C31+C32*$B$18)*$F$28</f>
        <v>3.2776084872927045E-5</v>
      </c>
      <c r="F31" s="14">
        <f>C32*$F$28</f>
        <v>1.4331000000000001E-4</v>
      </c>
      <c r="G31" s="1" t="str">
        <f>IF(C30="","","Vy")</f>
        <v>Vy</v>
      </c>
      <c r="H31" s="2">
        <f>IF(OR(H$23="",$C30=""),"",H$26*(SIN(H$27+$F31)-SIN(H$27))+$E31)</f>
        <v>-1.9622956193308507E-3</v>
      </c>
      <c r="I31" s="2">
        <f t="shared" ref="I31:S31" si="11">IF(OR(I$23="",$C30=""),"",I$26*(SIN(I$27+$F31)-SIN(I$27))+$E31)</f>
        <v>-1.6805442547476366E-4</v>
      </c>
      <c r="J31" s="2">
        <f t="shared" si="11"/>
        <v>-1.6803286083087759E-4</v>
      </c>
      <c r="K31" s="2">
        <f t="shared" si="11"/>
        <v>1.8282754323358573E-3</v>
      </c>
      <c r="L31" s="2">
        <f t="shared" si="11"/>
        <v>1.8281357755950082E-3</v>
      </c>
      <c r="M31" s="2">
        <f t="shared" si="11"/>
        <v>4.8102178020589852E-4</v>
      </c>
      <c r="N31" s="2">
        <f t="shared" si="11"/>
        <v>4.8105464061526051E-4</v>
      </c>
      <c r="O31" s="2">
        <f t="shared" si="11"/>
        <v>-7.7854357471041256E-5</v>
      </c>
      <c r="P31" s="2">
        <f t="shared" si="11"/>
        <v>-7.7887217880506573E-5</v>
      </c>
      <c r="Q31" s="2">
        <f t="shared" si="11"/>
        <v>-1.4106702133185342E-3</v>
      </c>
      <c r="R31" s="2">
        <f t="shared" si="11"/>
        <v>-1.410648648673777E-3</v>
      </c>
      <c r="S31" s="2">
        <f t="shared" si="11"/>
        <v>-1.9623921467848918E-3</v>
      </c>
      <c r="T31" s="2">
        <f>MIN(H31:S31)</f>
        <v>-1.9623921467848918E-3</v>
      </c>
      <c r="U31" s="2">
        <f>MAX(H31:S31)</f>
        <v>1.8282754323358573E-3</v>
      </c>
      <c r="V31" s="2">
        <f>MAX(-T31,U31)</f>
        <v>1.9623921467848918E-3</v>
      </c>
    </row>
    <row r="32" spans="1:22" x14ac:dyDescent="0.2">
      <c r="A32" s="13"/>
      <c r="B32" s="13" t="s">
        <v>2</v>
      </c>
      <c r="C32" s="15">
        <f>HLOOKUP(Elab!$C$29,'Elab-Modi'!$C$5:$AF$35,4)</f>
        <v>0.14330999999999999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1.036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7.0243065167899363E-4</v>
      </c>
      <c r="I33" s="2">
        <f t="shared" si="12"/>
        <v>7.0232754224537749E-4</v>
      </c>
      <c r="J33" s="2">
        <f t="shared" si="12"/>
        <v>9.718415415055987E-4</v>
      </c>
      <c r="K33" s="2">
        <f t="shared" si="12"/>
        <v>9.7172681990538947E-4</v>
      </c>
      <c r="L33" s="2">
        <f t="shared" si="12"/>
        <v>-7.7369717530136116E-4</v>
      </c>
      <c r="M33" s="2">
        <f t="shared" si="12"/>
        <v>-7.7361976087096326E-4</v>
      </c>
      <c r="N33" s="2">
        <f t="shared" si="12"/>
        <v>-3.6293176199824075E-4</v>
      </c>
      <c r="O33" s="2">
        <f t="shared" si="12"/>
        <v>-3.6289964324487514E-4</v>
      </c>
      <c r="P33" s="2">
        <f t="shared" si="12"/>
        <v>-7.7358764211754062E-4</v>
      </c>
      <c r="Q33" s="2">
        <f t="shared" si="12"/>
        <v>-7.735110512425452E-4</v>
      </c>
      <c r="R33" s="2">
        <f t="shared" si="12"/>
        <v>-5.0399705198281427E-4</v>
      </c>
      <c r="S33" s="2">
        <f t="shared" si="12"/>
        <v>-5.0396534500753371E-4</v>
      </c>
      <c r="T33" s="2">
        <f>MIN(H33:S33)</f>
        <v>-7.7369717530136116E-4</v>
      </c>
      <c r="U33" s="2">
        <f>MAX(H33:S33)</f>
        <v>9.718415415055987E-4</v>
      </c>
      <c r="V33" s="2">
        <f>MAX(-T33,U33)</f>
        <v>9.718415415055987E-4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-1.82</v>
      </c>
      <c r="D34" s="14">
        <f>IF(C33="","",(C33-C35*$B$19)*$F$28)</f>
        <v>8.5243879500528365E-5</v>
      </c>
      <c r="E34" s="14">
        <f>IF(C33="","",(C34+C35*$B$18)*$F$28)</f>
        <v>3.0883000018082861E-5</v>
      </c>
      <c r="F34" s="14">
        <f>IF(C33="","",C35*$F$28)</f>
        <v>1.2834000000000001E-4</v>
      </c>
      <c r="G34" s="1" t="str">
        <f>IF(C33="","","Vy")</f>
        <v>Vy</v>
      </c>
      <c r="H34" s="2">
        <f t="shared" ref="H34:S34" si="13">IF(OR(H$23="",$C33=""),"",H$26*(SIN(H$27+$F34)-SIN(H$27))+$E34)</f>
        <v>-1.7557903975743629E-3</v>
      </c>
      <c r="I34" s="2">
        <f t="shared" si="13"/>
        <v>-1.4897360198871717E-4</v>
      </c>
      <c r="J34" s="2">
        <f t="shared" si="13"/>
        <v>-1.4895630727491843E-4</v>
      </c>
      <c r="K34" s="2">
        <f t="shared" si="13"/>
        <v>1.6388198878164529E-3</v>
      </c>
      <c r="L34" s="2">
        <f t="shared" si="13"/>
        <v>1.6387078839596799E-3</v>
      </c>
      <c r="M34" s="2">
        <f t="shared" si="13"/>
        <v>4.3231188727152595E-4</v>
      </c>
      <c r="N34" s="2">
        <f t="shared" si="13"/>
        <v>4.3233824111960512E-4</v>
      </c>
      <c r="O34" s="2">
        <f t="shared" si="13"/>
        <v>-6.8187757505689796E-5</v>
      </c>
      <c r="P34" s="2">
        <f t="shared" si="13"/>
        <v>-6.8214111354374338E-5</v>
      </c>
      <c r="Q34" s="2">
        <f t="shared" si="13"/>
        <v>-1.2617761080775656E-3</v>
      </c>
      <c r="R34" s="2">
        <f t="shared" si="13"/>
        <v>-1.2617588133632313E-3</v>
      </c>
      <c r="S34" s="2">
        <f t="shared" si="13"/>
        <v>-1.7558678120066389E-3</v>
      </c>
      <c r="T34" s="2">
        <f>MIN(H34:S34)</f>
        <v>-1.7558678120066389E-3</v>
      </c>
      <c r="U34" s="2">
        <f>MAX(H34:S34)</f>
        <v>1.6388198878164529E-3</v>
      </c>
      <c r="V34" s="2">
        <f>MAX(-T34,U34)</f>
        <v>1.7558678120066389E-3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0.12834000000000001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0.87422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5.9321535590881698E-4</v>
      </c>
      <c r="I36" s="2">
        <f t="shared" si="14"/>
        <v>5.9314219045442573E-4</v>
      </c>
      <c r="J36" s="2">
        <f t="shared" si="14"/>
        <v>8.2017319001223316E-4</v>
      </c>
      <c r="K36" s="2">
        <f t="shared" si="14"/>
        <v>8.2009178467867859E-4</v>
      </c>
      <c r="L36" s="2">
        <f t="shared" si="14"/>
        <v>-6.5020421245625E-4</v>
      </c>
      <c r="M36" s="2">
        <f t="shared" si="14"/>
        <v>-6.501492799272908E-4</v>
      </c>
      <c r="N36" s="2">
        <f t="shared" si="14"/>
        <v>-3.0419728060143936E-4</v>
      </c>
      <c r="O36" s="2">
        <f t="shared" si="14"/>
        <v>-3.041744894456472E-4</v>
      </c>
      <c r="P36" s="2">
        <f t="shared" si="14"/>
        <v>-6.5012648877169044E-4</v>
      </c>
      <c r="Q36" s="2">
        <f t="shared" si="14"/>
        <v>-6.5007214063324747E-4</v>
      </c>
      <c r="R36" s="2">
        <f t="shared" si="14"/>
        <v>-4.2304114107518564E-4</v>
      </c>
      <c r="S36" s="2">
        <f t="shared" si="14"/>
        <v>-4.2301864211406081E-4</v>
      </c>
      <c r="T36" s="2">
        <f>MIN(H36:S36)</f>
        <v>-6.5020421245625E-4</v>
      </c>
      <c r="U36" s="2">
        <f>MAX(H36:S36)</f>
        <v>8.2017319001223316E-4</v>
      </c>
      <c r="V36" s="2">
        <f>MAX(-T36,U36)</f>
        <v>8.2017319001223316E-4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-1.532</v>
      </c>
      <c r="D37" s="14">
        <f>IF(C36="","",(C36-C38*$B$19)*$F$28)</f>
        <v>7.3329831796806416E-5</v>
      </c>
      <c r="E37" s="14">
        <f>IF(C36="","",(C37+C38*$B$18)*$F$28)</f>
        <v>2.7131690291062329E-5</v>
      </c>
      <c r="F37" s="14">
        <f>IF(C36="","",C38*$F$28)</f>
        <v>1.0811000000000001E-4</v>
      </c>
      <c r="G37" s="1" t="str">
        <f>IF(C36="","","Vy")</f>
        <v>Vy</v>
      </c>
      <c r="H37" s="2">
        <f t="shared" ref="H37:S37" si="15">IF(OR(H$23="",$C36=""),"",H$26*(SIN(H$27+$F37)-SIN(H$27))+$E37)</f>
        <v>-1.4779168990563729E-3</v>
      </c>
      <c r="I37" s="2">
        <f t="shared" si="15"/>
        <v>-1.2437970169054192E-4</v>
      </c>
      <c r="J37" s="2">
        <f t="shared" si="15"/>
        <v>-1.2436742952977203E-4</v>
      </c>
      <c r="K37" s="2">
        <f t="shared" si="15"/>
        <v>1.3816048675363015E-3</v>
      </c>
      <c r="L37" s="2">
        <f t="shared" si="15"/>
        <v>1.3815253906865606E-3</v>
      </c>
      <c r="M37" s="2">
        <f t="shared" si="15"/>
        <v>3.6529139266613752E-4</v>
      </c>
      <c r="N37" s="2">
        <f t="shared" si="15"/>
        <v>3.6531009310092029E-4</v>
      </c>
      <c r="O37" s="2">
        <f t="shared" si="15"/>
        <v>-5.6318906077058989E-5</v>
      </c>
      <c r="P37" s="2">
        <f t="shared" si="15"/>
        <v>-5.6337606512265717E-5</v>
      </c>
      <c r="Q37" s="2">
        <f t="shared" si="15"/>
        <v>-1.0617606045571178E-3</v>
      </c>
      <c r="R37" s="2">
        <f t="shared" si="15"/>
        <v>-1.0617483323954039E-3</v>
      </c>
      <c r="S37" s="2">
        <f t="shared" si="15"/>
        <v>-1.4779718315860455E-3</v>
      </c>
      <c r="T37" s="2">
        <f>MIN(H37:S37)</f>
        <v>-1.4779718315860455E-3</v>
      </c>
      <c r="U37" s="2">
        <f>MAX(H37:S37)</f>
        <v>1.3816048675363015E-3</v>
      </c>
      <c r="V37" s="2">
        <f>MAX(-T37,U37)</f>
        <v>1.4779718315860455E-3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0.10811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0.68228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4.6339895418876653E-4</v>
      </c>
      <c r="I39" s="2">
        <f t="shared" si="16"/>
        <v>4.6335456882345814E-4</v>
      </c>
      <c r="J39" s="2">
        <f t="shared" si="16"/>
        <v>6.4018296861460139E-4</v>
      </c>
      <c r="K39" s="2">
        <f t="shared" si="16"/>
        <v>6.4013358457912695E-4</v>
      </c>
      <c r="L39" s="2">
        <f t="shared" si="16"/>
        <v>-5.0504081406677905E-4</v>
      </c>
      <c r="M39" s="2">
        <f t="shared" si="16"/>
        <v>-5.0500748959218138E-4</v>
      </c>
      <c r="N39" s="2">
        <f t="shared" si="16"/>
        <v>-2.3555468991060604E-4</v>
      </c>
      <c r="O39" s="2">
        <f t="shared" si="16"/>
        <v>-2.355408637991313E-4</v>
      </c>
      <c r="P39" s="2">
        <f t="shared" si="16"/>
        <v>-5.0499366348059395E-4</v>
      </c>
      <c r="Q39" s="2">
        <f t="shared" si="16"/>
        <v>-5.0496069352388398E-4</v>
      </c>
      <c r="R39" s="2">
        <f t="shared" si="16"/>
        <v>-3.2813229373237688E-4</v>
      </c>
      <c r="S39" s="2">
        <f t="shared" si="16"/>
        <v>-3.2811864487834708E-4</v>
      </c>
      <c r="T39" s="2">
        <f>MIN(H39:S39)</f>
        <v>-5.0504081406677905E-4</v>
      </c>
      <c r="U39" s="2">
        <f>MAX(H39:S39)</f>
        <v>6.4018296861460139E-4</v>
      </c>
      <c r="V39" s="2">
        <f>MAX(-T39,U39)</f>
        <v>6.4018296861460139E-4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-1.1919999999999999</v>
      </c>
      <c r="D40" s="14">
        <f>IF(C39="","",(C39-C41*$B$19)*$F$28)</f>
        <v>5.848797591914046E-5</v>
      </c>
      <c r="E40" s="14">
        <f>IF(C39="","",(C40+C41*$B$18)*$F$28)</f>
        <v>2.2366153448049266E-5</v>
      </c>
      <c r="F40" s="14">
        <f>IF(C39="","",C41*$F$28)</f>
        <v>8.4204000000000009E-5</v>
      </c>
      <c r="G40" s="1" t="str">
        <f>IF(C39="","","Vy")</f>
        <v>Vy</v>
      </c>
      <c r="H40" s="2">
        <f t="shared" ref="H40:S40" si="17">IF(OR(H$23="",$C39=""),"",H$26*(SIN(H$27+$F40)-SIN(H$27))+$E40)</f>
        <v>-1.1498809531326961E-3</v>
      </c>
      <c r="I40" s="2">
        <f t="shared" si="17"/>
        <v>-9.564687437650707E-5</v>
      </c>
      <c r="J40" s="2">
        <f t="shared" si="17"/>
        <v>-9.56394295473679E-5</v>
      </c>
      <c r="K40" s="2">
        <f t="shared" si="17"/>
        <v>1.0773222890665857E-3</v>
      </c>
      <c r="L40" s="2">
        <f t="shared" si="17"/>
        <v>1.0772740749344361E-3</v>
      </c>
      <c r="M40" s="2">
        <f t="shared" si="17"/>
        <v>2.8575647586973372E-4</v>
      </c>
      <c r="N40" s="2">
        <f t="shared" si="17"/>
        <v>2.8576782037084225E-4</v>
      </c>
      <c r="O40" s="2">
        <f t="shared" si="17"/>
        <v>-4.2627779240473807E-5</v>
      </c>
      <c r="P40" s="2">
        <f t="shared" si="17"/>
        <v>-4.2639123742435267E-5</v>
      </c>
      <c r="Q40" s="2">
        <f t="shared" si="17"/>
        <v>-8.2573632282004108E-4</v>
      </c>
      <c r="R40" s="2">
        <f t="shared" si="17"/>
        <v>-8.2572887798936976E-4</v>
      </c>
      <c r="S40" s="2">
        <f t="shared" si="17"/>
        <v>-1.1499142776074524E-3</v>
      </c>
      <c r="T40" s="2">
        <f>MIN(H40:S40)</f>
        <v>-1.1499142776074524E-3</v>
      </c>
      <c r="U40" s="2">
        <f>MAX(H40:S40)</f>
        <v>1.0773222890665857E-3</v>
      </c>
      <c r="V40" s="2">
        <f>MAX(-T40,U40)</f>
        <v>1.1499142776074524E-3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8.4204000000000001E-2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0.45843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3.116509907747459E-4</v>
      </c>
      <c r="I42" s="2">
        <f t="shared" si="18"/>
        <v>3.1163103416116504E-4</v>
      </c>
      <c r="J42" s="2">
        <f t="shared" si="18"/>
        <v>4.3020123409842409E-4</v>
      </c>
      <c r="K42" s="2">
        <f t="shared" si="18"/>
        <v>4.3017902997396433E-4</v>
      </c>
      <c r="L42" s="2">
        <f t="shared" si="18"/>
        <v>-3.3770416961774387E-4</v>
      </c>
      <c r="M42" s="2">
        <f t="shared" si="18"/>
        <v>-3.3768918621861124E-4</v>
      </c>
      <c r="N42" s="2">
        <f t="shared" si="18"/>
        <v>-1.5701078631373558E-4</v>
      </c>
      <c r="O42" s="2">
        <f t="shared" si="18"/>
        <v>-1.5700456979707265E-4</v>
      </c>
      <c r="P42" s="2">
        <f t="shared" si="18"/>
        <v>-3.3768296970135964E-4</v>
      </c>
      <c r="Q42" s="2">
        <f t="shared" si="18"/>
        <v>-3.3766814569772098E-4</v>
      </c>
      <c r="R42" s="2">
        <f t="shared" si="18"/>
        <v>-2.1909794576119337E-4</v>
      </c>
      <c r="S42" s="2">
        <f t="shared" si="18"/>
        <v>-2.1909180894307193E-4</v>
      </c>
      <c r="T42" s="2">
        <f>MIN(H42:S42)</f>
        <v>-3.3770416961774387E-4</v>
      </c>
      <c r="U42" s="2">
        <f>MAX(H42:S42)</f>
        <v>4.3020123409842409E-4</v>
      </c>
      <c r="V42" s="2">
        <f>MAX(-T42,U42)</f>
        <v>4.3020123409842409E-4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-0.79869999999999997</v>
      </c>
      <c r="D43" s="14">
        <f>IF(C42="","",(C42-C44*$B$19)*$F$28)</f>
        <v>4.0153608573779308E-5</v>
      </c>
      <c r="E43" s="14">
        <f>IF(C42="","",(C43+C44*$B$18)*$F$28)</f>
        <v>1.5578914968217174E-5</v>
      </c>
      <c r="F43" s="14">
        <f>IF(C42="","",C44*$F$28)</f>
        <v>5.6462000000000003E-5</v>
      </c>
      <c r="G43" s="1" t="str">
        <f>IF(C42="","","Vy")</f>
        <v>Vy</v>
      </c>
      <c r="H43" s="2">
        <f t="shared" ref="H43:S43" si="19">IF(OR(H$23="",$C42=""),"",H$26*(SIN(H$27+$F43)-SIN(H$27))+$E43)</f>
        <v>-7.704613355640857E-4</v>
      </c>
      <c r="I43" s="2">
        <f t="shared" si="19"/>
        <v>-6.3557095942125367E-5</v>
      </c>
      <c r="J43" s="2">
        <f t="shared" si="19"/>
        <v>-6.3553748586723147E-5</v>
      </c>
      <c r="K43" s="2">
        <f t="shared" si="19"/>
        <v>7.2296191099552461E-4</v>
      </c>
      <c r="L43" s="2">
        <f t="shared" si="19"/>
        <v>7.2294023288520454E-4</v>
      </c>
      <c r="M43" s="2">
        <f t="shared" si="19"/>
        <v>1.9219743316788008E-4</v>
      </c>
      <c r="N43" s="2">
        <f t="shared" si="19"/>
        <v>1.9220253389848783E-4</v>
      </c>
      <c r="O43" s="2">
        <f t="shared" si="19"/>
        <v>-2.7999265983906616E-5</v>
      </c>
      <c r="P43" s="2">
        <f t="shared" si="19"/>
        <v>-2.8004366716088473E-5</v>
      </c>
      <c r="Q43" s="2">
        <f t="shared" si="19"/>
        <v>-5.531009664367768E-4</v>
      </c>
      <c r="R43" s="2">
        <f t="shared" si="19"/>
        <v>-5.5309761908020377E-4</v>
      </c>
      <c r="S43" s="2">
        <f t="shared" si="19"/>
        <v>-7.7047631896489668E-4</v>
      </c>
      <c r="T43" s="2">
        <f>MIN(H43:S43)</f>
        <v>-7.7047631896489668E-4</v>
      </c>
      <c r="U43" s="2">
        <f>MAX(H43:S43)</f>
        <v>7.2296191099552461E-4</v>
      </c>
      <c r="V43" s="2">
        <f>MAX(-T43,U43)</f>
        <v>7.7047631896489668E-4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5.6461999999999998E-2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0.21748999999999999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1.4800477235203996E-4</v>
      </c>
      <c r="I45" s="2">
        <f t="shared" si="20"/>
        <v>1.4800030063039587E-4</v>
      </c>
      <c r="J45" s="2">
        <f t="shared" si="20"/>
        <v>2.0412700062397688E-4</v>
      </c>
      <c r="K45" s="2">
        <f t="shared" si="20"/>
        <v>2.0412202529604254E-4</v>
      </c>
      <c r="L45" s="2">
        <f t="shared" si="20"/>
        <v>-1.5936517465927632E-4</v>
      </c>
      <c r="M45" s="2">
        <f t="shared" si="20"/>
        <v>-1.5936181729683392E-4</v>
      </c>
      <c r="N45" s="2">
        <f t="shared" si="20"/>
        <v>-7.3835417306373743E-5</v>
      </c>
      <c r="O45" s="2">
        <f t="shared" si="20"/>
        <v>-7.383402435832044E-5</v>
      </c>
      <c r="P45" s="2">
        <f t="shared" si="20"/>
        <v>-1.5936042434827344E-4</v>
      </c>
      <c r="Q45" s="2">
        <f t="shared" si="20"/>
        <v>-1.5935710270104648E-4</v>
      </c>
      <c r="R45" s="2">
        <f t="shared" si="20"/>
        <v>-1.0323040270711864E-4</v>
      </c>
      <c r="S45" s="2">
        <f t="shared" si="20"/>
        <v>-1.0322902761750035E-4</v>
      </c>
      <c r="T45" s="2">
        <f>MIN(H45:S45)</f>
        <v>-1.5936517465927632E-4</v>
      </c>
      <c r="U45" s="2">
        <f>MAX(H45:S45)</f>
        <v>2.0412700062397688E-4</v>
      </c>
      <c r="V45" s="2">
        <f>MAX(-T45,U45)</f>
        <v>2.0412700062397688E-4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-0.37819999999999998</v>
      </c>
      <c r="D46" s="14">
        <f>IF(C45="","",(C45-C47*$B$19)*$F$28)</f>
        <v>1.9493593325624283E-5</v>
      </c>
      <c r="E46" s="14">
        <f>IF(C45="","",(C46+C47*$B$18)*$F$28)</f>
        <v>7.2491969883380361E-6</v>
      </c>
      <c r="F46" s="14">
        <f>IF(C45="","",C47*$F$28)</f>
        <v>2.6727E-5</v>
      </c>
      <c r="G46" s="1" t="str">
        <f>IF(C45="","","Vy")</f>
        <v>Vy</v>
      </c>
      <c r="H46" s="2">
        <f t="shared" ref="H46:S46" si="21">IF(OR(H$23="",$C45=""),"",H$26*(SIN(H$27+$F46)-SIN(H$27))+$E46)</f>
        <v>-3.6483478266005701E-4</v>
      </c>
      <c r="I46" s="2">
        <f t="shared" si="21"/>
        <v>-3.0212742702986763E-5</v>
      </c>
      <c r="J46" s="2">
        <f t="shared" si="21"/>
        <v>-3.0211992654204822E-5</v>
      </c>
      <c r="K46" s="2">
        <f t="shared" si="21"/>
        <v>3.4209511730116357E-4</v>
      </c>
      <c r="L46" s="2">
        <f t="shared" si="21"/>
        <v>3.4209025984147042E-4</v>
      </c>
      <c r="M46" s="2">
        <f t="shared" si="21"/>
        <v>9.085645987102494E-5</v>
      </c>
      <c r="N46" s="2">
        <f t="shared" si="21"/>
        <v>9.0857602802350707E-5</v>
      </c>
      <c r="O46" s="2">
        <f t="shared" si="21"/>
        <v>-1.3377697184862851E-5</v>
      </c>
      <c r="P46" s="2">
        <f t="shared" si="21"/>
        <v>-1.3378840116913804E-5</v>
      </c>
      <c r="Q46" s="2">
        <f t="shared" si="21"/>
        <v>-2.6193994008646097E-4</v>
      </c>
      <c r="R46" s="2">
        <f t="shared" si="21"/>
        <v>-2.6193919003646138E-4</v>
      </c>
      <c r="S46" s="2">
        <f t="shared" si="21"/>
        <v>-3.6483814002361031E-4</v>
      </c>
      <c r="T46" s="2">
        <f>MIN(H46:S46)</f>
        <v>-3.6483814002361031E-4</v>
      </c>
      <c r="U46" s="2">
        <f>MAX(H46:S46)</f>
        <v>3.4209511730116357E-4</v>
      </c>
      <c r="V46" s="2">
        <f>MAX(-T46,U46)</f>
        <v>3.6483814002361031E-4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2.6727000000000001E-2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1.3478447742126705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6</v>
      </c>
      <c r="B64" s="1" t="str">
        <f>IF(B30="","",B30)</f>
        <v>Vx</v>
      </c>
      <c r="C64" s="14">
        <f>IF(C30="","",C30)</f>
        <v>1.1549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1.3075539696934169</v>
      </c>
      <c r="I64" s="2">
        <f t="shared" ref="I64:S64" si="30">IF(OR(I$23="",$C64=""),"",I$26*(COS(I$27+$F65)-COS(I$27))+$D65)</f>
        <v>1.0747146368733116</v>
      </c>
      <c r="J64" s="2">
        <f t="shared" si="30"/>
        <v>1.4778321523365989</v>
      </c>
      <c r="K64" s="2">
        <f t="shared" si="30"/>
        <v>1.2187704984880305</v>
      </c>
      <c r="L64" s="2">
        <f t="shared" si="30"/>
        <v>-1.3918953159408749</v>
      </c>
      <c r="M64" s="2">
        <f t="shared" si="30"/>
        <v>-1.2170798424177933</v>
      </c>
      <c r="N64" s="2">
        <f t="shared" si="30"/>
        <v>-0.60280553314040353</v>
      </c>
      <c r="O64" s="2">
        <f t="shared" si="30"/>
        <v>-0.5302757090191248</v>
      </c>
      <c r="P64" s="2">
        <f t="shared" si="30"/>
        <v>-1.1445500182965145</v>
      </c>
      <c r="Q64" s="2">
        <f t="shared" si="30"/>
        <v>-0.97159428385346602</v>
      </c>
      <c r="R64" s="2">
        <f t="shared" si="30"/>
        <v>-0.56847676839017813</v>
      </c>
      <c r="S64" s="2">
        <f t="shared" si="30"/>
        <v>-0.49687681380891646</v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-2.0339999999999998</v>
      </c>
      <c r="D65" s="2">
        <f>(C30-C32*$B$19)*$F$62</f>
        <v>0.12567918809739434</v>
      </c>
      <c r="E65" s="2">
        <f>(C31+C32*$B$18)*$F$62</f>
        <v>4.4177074715125678E-2</v>
      </c>
      <c r="F65" s="2">
        <f>C32*$F$62</f>
        <v>0.19315963459241781</v>
      </c>
      <c r="G65" s="1" t="str">
        <f>IF(G31="","","Vy")</f>
        <v>Vy</v>
      </c>
      <c r="H65" s="2">
        <f>IF(OR(H$23="",$C64=""),"",H$26*(SIN(H$27+$F65)-SIN(H$27))+$E65)</f>
        <v>-2.5388273314445637</v>
      </c>
      <c r="I65" s="2">
        <f t="shared" ref="I65:S65" si="32">IF(OR(I$23="",$C64=""),"",I$26*(SIN(I$27+$F65)-SIN(I$27))+$E65)</f>
        <v>-0.13547909639677647</v>
      </c>
      <c r="J65" s="2">
        <f t="shared" si="32"/>
        <v>-9.6424575716087743E-2</v>
      </c>
      <c r="K65" s="2">
        <f t="shared" si="32"/>
        <v>2.5775882768570493</v>
      </c>
      <c r="L65" s="2">
        <f t="shared" si="32"/>
        <v>2.3246637619725905</v>
      </c>
      <c r="M65" s="2">
        <f t="shared" si="32"/>
        <v>0.52023297847025862</v>
      </c>
      <c r="N65" s="2">
        <f t="shared" si="32"/>
        <v>0.57974462903130697</v>
      </c>
      <c r="O65" s="2">
        <f t="shared" si="32"/>
        <v>-0.16890218540051111</v>
      </c>
      <c r="P65" s="2">
        <f t="shared" si="32"/>
        <v>-0.22841383596156023</v>
      </c>
      <c r="Q65" s="2">
        <f t="shared" si="32"/>
        <v>-2.0136485472989754</v>
      </c>
      <c r="R65" s="2">
        <f t="shared" si="32"/>
        <v>-1.9745940266182862</v>
      </c>
      <c r="S65" s="2">
        <f t="shared" si="32"/>
        <v>-2.713642804967646</v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0.14330999999999999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5</v>
      </c>
      <c r="B67" s="1" t="str">
        <f t="shared" si="31"/>
        <v>Vx</v>
      </c>
      <c r="C67" s="14">
        <f t="shared" si="31"/>
        <v>1.036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1.1502415086279061</v>
      </c>
      <c r="I67" s="2">
        <f t="shared" ref="I67" si="33">IF(OR(I$23="",$C67=""),"",I$26*(COS(I$27+$F68)-COS(I$27))+$D68)</f>
        <v>0.96339071576410595</v>
      </c>
      <c r="J67" s="2">
        <f t="shared" ref="J67" si="34">IF(OR(J$23="",$C67=""),"",J$26*(COS(J$27+$F68)-COS(J$27))+$D68)</f>
        <v>1.3248448129341479</v>
      </c>
      <c r="K67" s="2">
        <f t="shared" ref="K67" si="35">IF(OR(K$23="",$C67=""),"",K$26*(COS(K$27+$F68)-COS(K$27))+$D68)</f>
        <v>1.1169509195960723</v>
      </c>
      <c r="L67" s="2">
        <f t="shared" ref="L67" si="36">IF(OR(L$23="",$C67=""),"",L$26*(COS(L$27+$F68)-COS(L$27))+$D68)</f>
        <v>-1.22389466207658</v>
      </c>
      <c r="M67" s="2">
        <f t="shared" ref="M67" si="37">IF(OR(M$23="",$C67=""),"",M$26*(COS(M$27+$F68)-COS(M$27))+$D68)</f>
        <v>-1.0836073255813965</v>
      </c>
      <c r="N67" s="2">
        <f t="shared" ref="N67" si="38">IF(OR(N$23="",$C67=""),"",N$26*(COS(N$27+$F68)-COS(N$27))+$D68)</f>
        <v>-0.53282012989371319</v>
      </c>
      <c r="O67" s="2">
        <f t="shared" ref="O67" si="39">IF(OR(O$23="",$C67=""),"",O$26*(COS(O$27+$F68)-COS(O$27))+$D68)</f>
        <v>-0.47461580943294568</v>
      </c>
      <c r="P67" s="2">
        <f t="shared" ref="P67" si="40">IF(OR(P$23="",$C67=""),"",P$26*(COS(P$27+$F68)-COS(P$27))+$D68)</f>
        <v>-1.0254030051206287</v>
      </c>
      <c r="Q67" s="2">
        <f t="shared" ref="Q67" si="41">IF(OR(Q$23="",$C67=""),"",Q$26*(COS(Q$27+$F68)-COS(Q$27))+$D68)</f>
        <v>-0.88660808709879924</v>
      </c>
      <c r="R67" s="2">
        <f t="shared" ref="R67" si="42">IF(OR(R$23="",$C67=""),"",R$26*(COS(R$27+$F68)-COS(R$27))+$D68)</f>
        <v>-0.52515398992875639</v>
      </c>
      <c r="S67" s="2">
        <f t="shared" ref="S67" si="43">IF(OR(S$23="",$C67=""),"",S$26*(COS(S$27+$F68)-COS(S$27))+$D68)</f>
        <v>-0.46769587870466578</v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-1.82</v>
      </c>
      <c r="D68" s="2">
        <f>IF(C33="","",(C33-C35*$B$19)*$F$62)</f>
        <v>0.11489551751840174</v>
      </c>
      <c r="E68" s="2">
        <f>IF(C33="","",(C34+C35*$B$18)*$F$62)</f>
        <v>4.1625490186382792E-2</v>
      </c>
      <c r="F68" s="2">
        <f>IF(C33="","",C35*$F$62)</f>
        <v>0.17298239832245413</v>
      </c>
      <c r="G68" s="1" t="str">
        <f>IF(G34="","","Vy")</f>
        <v>Vy</v>
      </c>
      <c r="H68" s="2">
        <f>IF(OR(H$23="",$C67=""),"",H$26*(SIN(H$27+$F68)-SIN(H$27))+$E68)</f>
        <v>-2.2828370900543415</v>
      </c>
      <c r="I68" s="2">
        <f t="shared" ref="I68" si="44">IF(OR(I$23="",$C67=""),"",I$26*(SIN(I$27+$F68)-SIN(I$27))+$E68)</f>
        <v>-0.1278821869262802</v>
      </c>
      <c r="J68" s="2">
        <f t="shared" ref="J68" si="45">IF(OR(J$23="",$C67=""),"",J$26*(SIN(J$27+$F68)-SIN(J$27))+$E68)</f>
        <v>-9.6541398985866944E-2</v>
      </c>
      <c r="K68" s="2">
        <f t="shared" ref="K68" si="46">IF(OR(K$23="",$C67=""),"",K$26*(SIN(K$27+$F68)-SIN(K$27))+$E68)</f>
        <v>2.3011041122420774</v>
      </c>
      <c r="L68" s="2">
        <f t="shared" ref="L68" si="47">IF(OR(L$23="",$C67=""),"",L$26*(SIN(L$27+$F68)-SIN(L$27))+$E68)</f>
        <v>2.0981351998660678</v>
      </c>
      <c r="M68" s="2">
        <f t="shared" ref="M68" si="48">IF(OR(M$23="",$C67=""),"",M$26*(SIN(M$27+$F68)-SIN(M$27))+$E68)</f>
        <v>0.48019781253349952</v>
      </c>
      <c r="N68" s="2">
        <f t="shared" ref="N68" si="49">IF(OR(N$23="",$C67=""),"",N$26*(SIN(N$27+$F68)-SIN(N$27))+$E68)</f>
        <v>0.52795520368079552</v>
      </c>
      <c r="O68" s="2">
        <f t="shared" ref="O68" si="50">IF(OR(O$23="",$C67=""),"",O$26*(SIN(O$27+$F68)-SIN(O$27))+$E68)</f>
        <v>-0.14331669106356801</v>
      </c>
      <c r="P68" s="2">
        <f t="shared" ref="P68" si="51">IF(OR(P$23="",$C67=""),"",P$26*(SIN(P$27+$F68)-SIN(P$27))+$E68)</f>
        <v>-0.19107408221086458</v>
      </c>
      <c r="Q68" s="2">
        <f t="shared" ref="Q68" si="52">IF(OR(Q$23="",$C67=""),"",Q$26*(SIN(Q$27+$F68)-SIN(Q$27))+$E68)</f>
        <v>-1.7917993696781964</v>
      </c>
      <c r="R68" s="2">
        <f t="shared" ref="R68" si="53">IF(OR(R$23="",$C67=""),"",R$26*(SIN(R$27+$F68)-SIN(R$27))+$E68)</f>
        <v>-1.7604585817377822</v>
      </c>
      <c r="S68" s="2">
        <f t="shared" ref="S68" si="54">IF(OR(S$23="",$C67=""),"",S$26*(SIN(S$27+$F68)-SIN(S$27))+$E68)</f>
        <v>-2.4231244265495269</v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0.12834000000000001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4</v>
      </c>
      <c r="B70" s="1" t="str">
        <f t="shared" si="31"/>
        <v>Vx</v>
      </c>
      <c r="C70" s="14">
        <f t="shared" si="31"/>
        <v>0.87422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0.94451443747175434</v>
      </c>
      <c r="I70" s="2">
        <f t="shared" ref="I70" si="55">IF(OR(I$23="",$C70=""),"",I$26*(COS(I$27+$F71)-COS(I$27))+$D71)</f>
        <v>0.81183083878866602</v>
      </c>
      <c r="J70" s="2">
        <f t="shared" ref="J70" si="56">IF(OR(J$23="",$C70=""),"",J$26*(COS(J$27+$F71)-COS(J$27))+$D71)</f>
        <v>1.1167516424494879</v>
      </c>
      <c r="K70" s="2">
        <f t="shared" ref="K70" si="57">IF(OR(K$23="",$C70=""),"",K$26*(COS(K$27+$F71)-COS(K$27))+$D71)</f>
        <v>0.96912524231726638</v>
      </c>
      <c r="L70" s="2">
        <f t="shared" ref="L70" si="58">IF(OR(L$23="",$C70=""),"",L$26*(COS(L$27+$F71)-COS(L$27))+$D71)</f>
        <v>-1.0055999623432901</v>
      </c>
      <c r="M70" s="2">
        <f t="shared" ref="M70" si="59">IF(OR(M$23="",$C70=""),"",M$26*(COS(M$27+$F71)-COS(M$27))+$D71)</f>
        <v>-0.90598128601573469</v>
      </c>
      <c r="N70" s="2">
        <f t="shared" ref="N70" si="60">IF(OR(N$23="",$C70=""),"",N$26*(COS(N$27+$F71)-COS(N$27))+$D71)</f>
        <v>-0.44134006138972048</v>
      </c>
      <c r="O70" s="2">
        <f t="shared" ref="O70" si="61">IF(OR(O$23="",$C70=""),"",O$26*(COS(O$27+$F71)-COS(O$27))+$D71)</f>
        <v>-0.40000890844530873</v>
      </c>
      <c r="P70" s="2">
        <f t="shared" ref="P70" si="62">IF(OR(P$23="",$C70=""),"",P$26*(COS(P$27+$F71)-COS(P$27))+$D71)</f>
        <v>-0.86465013307132277</v>
      </c>
      <c r="Q70" s="2">
        <f t="shared" ref="Q70" si="63">IF(OR(Q$23="",$C70=""),"",Q$26*(COS(Q$27+$F71)-COS(Q$27))+$D71)</f>
        <v>-0.76609122989618628</v>
      </c>
      <c r="R70" s="2">
        <f t="shared" ref="R70" si="64">IF(OR(R$23="",$C70=""),"",R$26*(COS(R$27+$F71)-COS(R$27))+$D71)</f>
        <v>-0.46117042623536464</v>
      </c>
      <c r="S70" s="2">
        <f t="shared" ref="S70" si="65">IF(OR(S$23="",$C70=""),"",S$26*(COS(S$27+$F71)-COS(S$27))+$D71)</f>
        <v>-0.42036915986716294</v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-1.532</v>
      </c>
      <c r="D71" s="2">
        <f>IF(C36="","",(C36-C38*$B$19)*$F$62)</f>
        <v>9.883723058121964E-2</v>
      </c>
      <c r="E71" s="2">
        <f>IF(C36="","",(C37+C38*$B$18)*$F$62)</f>
        <v>3.6569306974365008E-2</v>
      </c>
      <c r="F71" s="2">
        <f>IF(C36="","",C38*$F$62)</f>
        <v>0.1457154985401318</v>
      </c>
      <c r="G71" s="1" t="str">
        <f>IF(G37="","","Vy")</f>
        <v>Vy</v>
      </c>
      <c r="H71" s="2">
        <f>IF(OR(H$23="",$C70=""),"",H$26*(SIN(H$27+$F71)-SIN(H$27))+$E71)</f>
        <v>-1.9339141487351115</v>
      </c>
      <c r="I71" s="2">
        <f t="shared" ref="I71" si="66">IF(OR(I$23="",$C70=""),"",I$26*(SIN(I$27+$F71)-SIN(I$27))+$E71)</f>
        <v>-0.11600535738583356</v>
      </c>
      <c r="J71" s="2">
        <f t="shared" ref="J71" si="67">IF(OR(J$23="",$C70=""),"",J$26*(SIN(J$27+$F71)-SIN(J$27))+$E71)</f>
        <v>-9.375012118499626E-2</v>
      </c>
      <c r="K71" s="2">
        <f t="shared" ref="K71" si="68">IF(OR(K$23="",$C70=""),"",K$26*(SIN(K$27+$F71)-SIN(K$27))+$E71)</f>
        <v>1.9288912097651192</v>
      </c>
      <c r="L71" s="2">
        <f t="shared" ref="L71" si="69">IF(OR(L$23="",$C70=""),"",L$26*(SIN(L$27+$F71)-SIN(L$27))+$E71)</f>
        <v>1.7847620610358881</v>
      </c>
      <c r="M71" s="2">
        <f t="shared" ref="M71" si="70">IF(OR(M$23="",$C70=""),"",M$26*(SIN(M$27+$F71)-SIN(M$27))+$E71)</f>
        <v>0.41987846369697379</v>
      </c>
      <c r="N71" s="2">
        <f t="shared" ref="N71" si="71">IF(OR(N$23="",$C70=""),"",N$26*(SIN(N$27+$F71)-SIN(N$27))+$E71)</f>
        <v>0.45379120457443922</v>
      </c>
      <c r="O71" s="2">
        <f t="shared" ref="O71" si="72">IF(OR(O$23="",$C70=""),"",O$26*(SIN(O$27+$F71)-SIN(O$27))+$E71)</f>
        <v>-0.11249028793851459</v>
      </c>
      <c r="P71" s="2">
        <f t="shared" ref="P71" si="73">IF(OR(P$23="",$C70=""),"",P$26*(SIN(P$27+$F71)-SIN(P$27))+$E71)</f>
        <v>-0.14640302881598083</v>
      </c>
      <c r="Q71" s="2">
        <f t="shared" ref="Q71" si="74">IF(OR(Q$23="",$C70=""),"",Q$26*(SIN(Q$27+$F71)-SIN(Q$27))+$E71)</f>
        <v>-1.4967665878853349</v>
      </c>
      <c r="R71" s="2">
        <f t="shared" ref="R71" si="75">IF(OR(R$23="",$C70=""),"",R$26*(SIN(R$27+$F71)-SIN(R$27))+$E71)</f>
        <v>-1.4745113516844963</v>
      </c>
      <c r="S71" s="2">
        <f t="shared" ref="S71" si="76">IF(OR(S$23="",$C70=""),"",S$26*(SIN(S$27+$F71)-SIN(S$27))+$E71)</f>
        <v>-2.0335328250626699</v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0.10811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3</v>
      </c>
      <c r="B73" s="1" t="str">
        <f t="shared" si="31"/>
        <v>Vx</v>
      </c>
      <c r="C73" s="14">
        <f t="shared" si="31"/>
        <v>0.68228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0.71291830065342587</v>
      </c>
      <c r="I73" s="2">
        <f t="shared" ref="I73" si="77">IF(OR(I$23="",$C73=""),"",I$26*(COS(I$27+$F74)-COS(I$27))+$D74)</f>
        <v>0.63237056939862968</v>
      </c>
      <c r="J73" s="2">
        <f t="shared" ref="J73" si="78">IF(OR(J$23="",$C73=""),"",J$26*(COS(J$27+$F74)-COS(J$27))+$D74)</f>
        <v>0.87019646854072852</v>
      </c>
      <c r="K73" s="2">
        <f t="shared" ref="K73" si="79">IF(OR(K$23="",$C73=""),"",K$26*(COS(K$27+$F74)-COS(K$27))+$D74)</f>
        <v>0.78057746723247823</v>
      </c>
      <c r="L73" s="2">
        <f t="shared" ref="L73" si="80">IF(OR(L$23="",$C73=""),"",L$26*(COS(L$27+$F74)-COS(L$27))+$D74)</f>
        <v>-0.75962835578301746</v>
      </c>
      <c r="M73" s="2">
        <f t="shared" ref="M73" si="81">IF(OR(M$23="",$C73=""),"",M$26*(COS(M$27+$F74)-COS(M$27))+$D74)</f>
        <v>-0.69915322209331532</v>
      </c>
      <c r="N73" s="2">
        <f t="shared" ref="N73" si="82">IF(OR(N$23="",$C73=""),"",N$26*(COS(N$27+$F74)-COS(N$27))+$D74)</f>
        <v>-0.33675185197202218</v>
      </c>
      <c r="O73" s="2">
        <f t="shared" ref="O73" si="83">IF(OR(O$23="",$C73=""),"",O$26*(COS(O$27+$F74)-COS(O$27))+$D74)</f>
        <v>-0.31166110501565641</v>
      </c>
      <c r="P73" s="2">
        <f t="shared" ref="P73" si="84">IF(OR(P$23="",$C73=""),"",P$26*(COS(P$27+$F74)-COS(P$27))+$D74)</f>
        <v>-0.6740624751369495</v>
      </c>
      <c r="Q73" s="2">
        <f t="shared" ref="Q73" si="85">IF(OR(Q$23="",$C73=""),"",Q$26*(COS(Q$27+$F74)-COS(Q$27))+$D74)</f>
        <v>-0.61423069393331009</v>
      </c>
      <c r="R73" s="2">
        <f t="shared" ref="R73" si="86">IF(OR(R$23="",$C73=""),"",R$26*(COS(R$27+$F74)-COS(R$27))+$D74)</f>
        <v>-0.37640479479121058</v>
      </c>
      <c r="S73" s="2">
        <f t="shared" ref="S73" si="87">IF(OR(S$23="",$C73=""),"",S$26*(COS(S$27+$F74)-COS(S$27))+$D74)</f>
        <v>-0.35163572407787419</v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-1.1919999999999999</v>
      </c>
      <c r="D74" s="2">
        <f>IF(C39="","",(C39-C41*$B$19)*$F$62)</f>
        <v>7.8832712696889976E-2</v>
      </c>
      <c r="E74" s="2">
        <f>IF(C39="","",(C40+C41*$B$18)*$F$62)</f>
        <v>3.0146103044191901E-2</v>
      </c>
      <c r="F74" s="2">
        <f>IF(C39="","",C41*$F$62)</f>
        <v>0.1134939213678037</v>
      </c>
      <c r="G74" s="1" t="str">
        <f>IF(G40="","","Vy")</f>
        <v>Vy</v>
      </c>
      <c r="H74" s="2">
        <f>IF(OR(H$23="",$C73=""),"",H$26*(SIN(H$27+$F74)-SIN(H$27))+$E74)</f>
        <v>-1.5155611077104789</v>
      </c>
      <c r="I74" s="2">
        <f t="shared" ref="I74" si="88">IF(OR(I$23="",$C73=""),"",I$26*(SIN(I$27+$F74)-SIN(I$27))+$E74)</f>
        <v>-9.7665747110917633E-2</v>
      </c>
      <c r="J74" s="2">
        <f t="shared" ref="J74" si="89">IF(OR(J$23="",$C73=""),"",J$26*(SIN(J$27+$F74)-SIN(J$27))+$E74)</f>
        <v>-8.4155344903644236E-2</v>
      </c>
      <c r="K74" s="2">
        <f t="shared" ref="K74" si="90">IF(OR(K$23="",$C73=""),"",K$26*(SIN(K$27+$F74)-SIN(K$27))+$E74)</f>
        <v>1.49342311940561</v>
      </c>
      <c r="L74" s="2">
        <f t="shared" ref="L74" si="91">IF(OR(L$23="",$C73=""),"",L$26*(SIN(L$27+$F74)-SIN(L$27))+$E74)</f>
        <v>1.4059271813013605</v>
      </c>
      <c r="M74" s="2">
        <f t="shared" ref="M74" si="92">IF(OR(M$23="",$C73=""),"",M$26*(SIN(M$27+$F74)-SIN(M$27))+$E74)</f>
        <v>0.34137315657006301</v>
      </c>
      <c r="N74" s="2">
        <f t="shared" ref="N74" si="93">IF(OR(N$23="",$C73=""),"",N$26*(SIN(N$27+$F74)-SIN(N$27))+$E74)</f>
        <v>0.36196043612400308</v>
      </c>
      <c r="O74" s="2">
        <f t="shared" ref="O74" si="94">IF(OR(O$23="",$C73=""),"",O$26*(SIN(O$27+$F74)-SIN(O$27))+$E74)</f>
        <v>-7.9716233711322526E-2</v>
      </c>
      <c r="P74" s="2">
        <f t="shared" ref="P74" si="95">IF(OR(P$23="",$C73=""),"",P$26*(SIN(P$27+$F74)-SIN(P$27))+$E74)</f>
        <v>-0.10030351326526324</v>
      </c>
      <c r="Q74" s="2">
        <f t="shared" ref="Q74" si="96">IF(OR(Q$23="",$C73=""),"",Q$26*(SIN(Q$27+$F74)-SIN(Q$27))+$E74)</f>
        <v>-1.1535324951802748</v>
      </c>
      <c r="R74" s="2">
        <f t="shared" ref="R74" si="97">IF(OR(R$23="",$C73=""),"",R$26*(SIN(R$27+$F74)-SIN(R$27))+$E74)</f>
        <v>-1.1400220929730003</v>
      </c>
      <c r="S74" s="2">
        <f t="shared" ref="S74" si="98">IF(OR(S$23="",$C73=""),"",S$26*(SIN(S$27+$F74)-SIN(S$27))+$E74)</f>
        <v>-1.5760362414001821</v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8.4204000000000001E-2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2</v>
      </c>
      <c r="B76" s="1" t="str">
        <f t="shared" si="31"/>
        <v>Vx</v>
      </c>
      <c r="C76" s="14">
        <f t="shared" si="31"/>
        <v>0.45843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0.45996862787082204</v>
      </c>
      <c r="I76" s="2">
        <f t="shared" ref="I76" si="99">IF(OR(I$23="",$C76=""),"",I$26*(COS(I$27+$F77)-COS(I$27))+$D77)</f>
        <v>0.42373123079790409</v>
      </c>
      <c r="J76" s="2">
        <f t="shared" ref="J76" si="100">IF(OR(J$23="",$C76=""),"",J$26*(COS(J$27+$F77)-COS(J$27))+$D77)</f>
        <v>0.58339123879837795</v>
      </c>
      <c r="K76" s="2">
        <f t="shared" ref="K76" si="101">IF(OR(K$23="",$C76=""),"",K$26*(COS(K$27+$F77)-COS(K$27))+$D77)</f>
        <v>0.54307279301357292</v>
      </c>
      <c r="L76" s="2">
        <f t="shared" ref="L76" si="102">IF(OR(L$23="",$C76=""),"",L$26*(COS(L$27+$F77)-COS(L$27))+$D77)</f>
        <v>-0.49091583022758883</v>
      </c>
      <c r="M76" s="2">
        <f t="shared" ref="M76" si="103">IF(OR(M$23="",$C76=""),"",M$26*(COS(M$27+$F77)-COS(M$27))+$D77)</f>
        <v>-0.46370883881501529</v>
      </c>
      <c r="N76" s="2">
        <f t="shared" ref="N76" si="104">IF(OR(N$23="",$C76=""),"",N$26*(COS(N$27+$F77)-COS(N$27))+$D77)</f>
        <v>-0.22041739805238836</v>
      </c>
      <c r="O76" s="2">
        <f t="shared" ref="O76" si="105">IF(OR(O$23="",$C76=""),"",O$26*(COS(O$27+$F77)-COS(O$27))+$D77)</f>
        <v>-0.20912939097695871</v>
      </c>
      <c r="P76" s="2">
        <f t="shared" ref="P76" si="106">IF(OR(P$23="",$C76=""),"",P$26*(COS(P$27+$F77)-COS(P$27))+$D77)</f>
        <v>-0.45242083173958519</v>
      </c>
      <c r="Q76" s="2">
        <f t="shared" ref="Q76" si="107">IF(OR(Q$23="",$C76=""),"",Q$26*(COS(Q$27+$F77)-COS(Q$27))+$D77)</f>
        <v>-0.42550327640586894</v>
      </c>
      <c r="R76" s="2">
        <f t="shared" ref="R76" si="108">IF(OR(R$23="",$C76=""),"",R$26*(COS(R$27+$F77)-COS(R$27))+$D77)</f>
        <v>-0.26584326840539513</v>
      </c>
      <c r="S76" s="2">
        <f t="shared" ref="S76" si="109">IF(OR(S$23="",$C76=""),"",S$26*(COS(S$27+$F77)-COS(S$27))+$D77)</f>
        <v>-0.25469997936939376</v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-0.79869999999999997</v>
      </c>
      <c r="D77" s="2">
        <f>IF(C42="","",(C42-C44*$B$19)*$F$62)</f>
        <v>5.4120831481949523E-2</v>
      </c>
      <c r="E77" s="2">
        <f>IF(C42="","",(C43+C44*$B$18)*$F$62)</f>
        <v>2.0997959127815068E-2</v>
      </c>
      <c r="F77" s="2">
        <f>IF(C42="","",C44*$F$62)</f>
        <v>7.6102011641595801E-2</v>
      </c>
      <c r="G77" s="1" t="str">
        <f>IF(G43="","","Vy")</f>
        <v>Vy</v>
      </c>
      <c r="H77" s="2">
        <f>IF(OR(H$23="",$C76=""),"",H$26*(SIN(H$27+$F77)-SIN(H$27))+$E77)</f>
        <v>-1.0235338657269937</v>
      </c>
      <c r="I77" s="2">
        <f t="shared" ref="I77" si="110">IF(OR(I$23="",$C76=""),"",I$26*(SIN(I$27+$F77)-SIN(I$27))+$E77)</f>
        <v>-7.1656103743217736E-2</v>
      </c>
      <c r="J77" s="2">
        <f t="shared" ref="J77" si="111">IF(OR(J$23="",$C76=""),"",J$26*(SIN(J$27+$F77)-SIN(J$27))+$E77)</f>
        <v>-6.557794608721737E-2</v>
      </c>
      <c r="K77" s="2">
        <f t="shared" ref="K77" si="112">IF(OR(K$23="",$C76=""),"",K$26*(SIN(K$27+$F77)-SIN(K$27))+$E77)</f>
        <v>0.99350010698259184</v>
      </c>
      <c r="L77" s="2">
        <f t="shared" ref="L77" si="113">IF(OR(L$23="",$C76=""),"",L$26*(SIN(L$27+$F77)-SIN(L$27))+$E77)</f>
        <v>0.95413680025801717</v>
      </c>
      <c r="M77" s="2">
        <f t="shared" ref="M77" si="114">IF(OR(M$23="",$C76=""),"",M$26*(SIN(M$27+$F77)-SIN(M$27))+$E77)</f>
        <v>0.23946819301780073</v>
      </c>
      <c r="N77" s="2">
        <f t="shared" ref="N77" si="115">IF(OR(N$23="",$C76=""),"",N$26*(SIN(N$27+$F77)-SIN(N$27))+$E77)</f>
        <v>0.24873014754123035</v>
      </c>
      <c r="O77" s="2">
        <f t="shared" ref="O77" si="116">IF(OR(O$23="",$C76=""),"",O$26*(SIN(O$27+$F77)-SIN(O$27))+$E77)</f>
        <v>-4.7781295888220492E-2</v>
      </c>
      <c r="P77" s="2">
        <f t="shared" ref="P77" si="117">IF(OR(P$23="",$C76=""),"",P$26*(SIN(P$27+$F77)-SIN(P$27))+$E77)</f>
        <v>-5.7043250411650058E-2</v>
      </c>
      <c r="Q77" s="2">
        <f t="shared" ref="Q77" si="118">IF(OR(Q$23="",$C76=""),"",Q$26*(SIN(Q$27+$F77)-SIN(Q$27))+$E77)</f>
        <v>-0.7641090001280344</v>
      </c>
      <c r="R77" s="2">
        <f t="shared" ref="R77" si="119">IF(OR(R$23="",$C76=""),"",R$26*(SIN(R$27+$F77)-SIN(R$27))+$E77)</f>
        <v>-0.75803084247203278</v>
      </c>
      <c r="S77" s="2">
        <f t="shared" ref="S77" si="120">IF(OR(S$23="",$C76=""),"",S$26*(SIN(S$27+$F77)-SIN(S$27))+$E77)</f>
        <v>-1.0507408571395687</v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5.6461999999999998E-2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1</v>
      </c>
      <c r="B79" s="1" t="str">
        <f t="shared" si="31"/>
        <v>Vx</v>
      </c>
      <c r="C79" s="14">
        <f t="shared" si="31"/>
        <v>0.21748999999999999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0.20847554802704357</v>
      </c>
      <c r="I79" s="2">
        <f t="shared" ref="I79" si="121">IF(OR(I$23="",$C79=""),"",I$26*(COS(I$27+$F80)-COS(I$27))+$D80)</f>
        <v>0.20035271450646239</v>
      </c>
      <c r="J79" s="2">
        <f t="shared" ref="J79" si="122">IF(OR(J$23="",$C79=""),"",J$26*(COS(J$27+$F80)-COS(J$27))+$D80)</f>
        <v>0.2759864327840188</v>
      </c>
      <c r="K79" s="2">
        <f t="shared" ref="K79" si="123">IF(OR(K$23="",$C79=""),"",K$26*(COS(K$27+$F80)-COS(K$27))+$D80)</f>
        <v>0.2669488073094432</v>
      </c>
      <c r="L79" s="2">
        <f t="shared" ref="L79" si="124">IF(OR(L$23="",$C79=""),"",L$26*(COS(L$27+$F80)-COS(L$27))+$D80)</f>
        <v>-0.22286955867854025</v>
      </c>
      <c r="M79" s="2">
        <f t="shared" ref="M79" si="125">IF(OR(M$23="",$C79=""),"",M$26*(COS(M$27+$F80)-COS(M$27))+$D80)</f>
        <v>-0.21677094565190688</v>
      </c>
      <c r="N79" s="2">
        <f t="shared" ref="N79" si="126">IF(OR(N$23="",$C79=""),"",N$26*(COS(N$27+$F80)-COS(N$27))+$D80)</f>
        <v>-0.10151956541943985</v>
      </c>
      <c r="O79" s="2">
        <f t="shared" ref="O79" si="127">IF(OR(O$23="",$C79=""),"",O$26*(COS(O$27+$F80)-COS(O$27))+$D80)</f>
        <v>-9.8989289802006913E-2</v>
      </c>
      <c r="P79" s="2">
        <f t="shared" ref="P79" si="128">IF(OR(P$23="",$C79=""),"",P$26*(COS(P$27+$F80)-COS(P$27))+$D80)</f>
        <v>-0.21424067003447372</v>
      </c>
      <c r="Q79" s="2">
        <f t="shared" ref="Q79" si="129">IF(OR(Q$23="",$C79=""),"",Q$26*(COS(Q$27+$F80)-COS(Q$27))+$D80)</f>
        <v>-0.20820693586982553</v>
      </c>
      <c r="R79" s="2">
        <f t="shared" ref="R79" si="130">IF(OR(R$23="",$C79=""),"",R$26*(COS(R$27+$F80)-COS(R$27))+$D80)</f>
        <v>-0.13257321759226864</v>
      </c>
      <c r="S79" s="2">
        <f t="shared" ref="S79" si="131">IF(OR(S$23="",$C79=""),"",S$26*(COS(S$27+$F80)-COS(S$27))+$D80)</f>
        <v>-0.13007538140582939</v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-0.37819999999999998</v>
      </c>
      <c r="D80" s="2">
        <f>IF(C45="","",(C45-C47*$B$19)*$F$62)</f>
        <v>2.6274337894569681E-2</v>
      </c>
      <c r="E80" s="2">
        <f>IF(C45="","",(C46+C47*$B$18)*$F$62)</f>
        <v>9.7707922779696511E-3</v>
      </c>
      <c r="F80" s="2">
        <f>IF(C45="","",C47*$F$62)</f>
        <v>3.6023847280382042E-2</v>
      </c>
      <c r="G80" s="1" t="str">
        <f>IF(G46="","","Vy")</f>
        <v>Vy</v>
      </c>
      <c r="H80" s="2">
        <f>IF(OR(H$23="",$C79=""),"",H$26*(SIN(H$27+$F80)-SIN(H$27))+$E80)</f>
        <v>-0.48851506304106734</v>
      </c>
      <c r="I80" s="2">
        <f t="shared" ref="I80" si="132">IF(OR(I$23="",$C79=""),"",I$26*(SIN(I$27+$F80)-SIN(I$27))+$E80)</f>
        <v>-3.7594037881541489E-2</v>
      </c>
      <c r="J80" s="2">
        <f t="shared" ref="J80" si="133">IF(OR(J$23="",$C79=""),"",J$26*(SIN(J$27+$F80)-SIN(J$27))+$E80)</f>
        <v>-3.6231581779846422E-2</v>
      </c>
      <c r="K80" s="2">
        <f t="shared" ref="K80" si="134">IF(OR(K$23="",$C79=""),"",K$26*(SIN(K$27+$F80)-SIN(K$27))+$E80)</f>
        <v>0.46547208279461155</v>
      </c>
      <c r="L80" s="2">
        <f t="shared" ref="L80" si="135">IF(OR(L$23="",$C79=""),"",L$26*(SIN(L$27+$F80)-SIN(L$27))+$E80)</f>
        <v>0.45664855756458828</v>
      </c>
      <c r="M80" s="2">
        <f t="shared" ref="M80" si="136">IF(OR(M$23="",$C79=""),"",M$26*(SIN(M$27+$F80)-SIN(M$27))+$E80)</f>
        <v>0.11809762813171659</v>
      </c>
      <c r="N80" s="2">
        <f t="shared" ref="N80" si="137">IF(OR(N$23="",$C79=""),"",N$26*(SIN(N$27+$F80)-SIN(N$27))+$E80)</f>
        <v>0.12017375171525119</v>
      </c>
      <c r="O80" s="2">
        <f t="shared" ref="O80" si="138">IF(OR(O$23="",$C79=""),"",O$26*(SIN(O$27+$F80)-SIN(O$27))+$E80)</f>
        <v>-2.0288867943067512E-2</v>
      </c>
      <c r="P80" s="2">
        <f t="shared" ref="P80" si="139">IF(OR(P$23="",$C79=""),"",P$26*(SIN(P$27+$F80)-SIN(P$27))+$E80)</f>
        <v>-2.2364991526602287E-2</v>
      </c>
      <c r="Q80" s="2">
        <f t="shared" ref="Q80" si="140">IF(OR(Q$23="",$C79=""),"",Q$26*(SIN(Q$27+$F80)-SIN(Q$27))+$E80)</f>
        <v>-0.35731431532720925</v>
      </c>
      <c r="R80" s="2">
        <f t="shared" ref="R80" si="141">IF(OR(R$23="",$C79=""),"",R$26*(SIN(R$27+$F80)-SIN(R$27))+$E80)</f>
        <v>-0.35595185922551442</v>
      </c>
      <c r="S80" s="2">
        <f t="shared" ref="S80" si="142">IF(OR(S$23="",$C79=""),"",S$26*(SIN(S$27+$F80)-SIN(S$27))+$E80)</f>
        <v>-0.49461367606770129</v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2.6727000000000001E-2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9</v>
      </c>
      <c r="K97" s="1">
        <f>IF(Dati!K7="",1,Dati!K7)</f>
        <v>10</v>
      </c>
      <c r="L97" s="1">
        <f>IF(Dati!L7="",1,Dati!L7)</f>
        <v>11</v>
      </c>
      <c r="M97" s="1">
        <f>IF(Dati!M7="",1,Dati!M7)</f>
        <v>12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1.8075539696934169</v>
      </c>
      <c r="C98" s="3">
        <f>IF($B64="",0,Dati!C$8+I64*Dati!$B$13)</f>
        <v>14.094714636873311</v>
      </c>
      <c r="D98" s="3">
        <f>IF($B64="",0,Dati!D$8+J64*Dati!$B$13)</f>
        <v>14.497832152336599</v>
      </c>
      <c r="E98" s="3">
        <f>IF(Dati!E$7="",$B98,IF($B64="",0,IF(Dati!E$7="","",Dati!E$8+K64*Dati!$B$13)))</f>
        <v>28.16877049848803</v>
      </c>
      <c r="F98" s="3">
        <f>IF(Dati!F$7="",$B98,IF($B64="",0,IF(Dati!F$7="","",Dati!F$8+L64*Dati!$B$13)))</f>
        <v>25.558104684059124</v>
      </c>
      <c r="G98" s="3">
        <f>IF(Dati!G$7="",$B98,IF($B64="",0,IF(Dati!G$7="","",Dati!G$8+M64*Dati!$B$13)))</f>
        <v>16.332920157582208</v>
      </c>
      <c r="H98" s="3">
        <f>IF(Dati!H$7="",$B98,IF($B64="",0,IF(Dati!H$7="","",Dati!H$8+N64*Dati!$B$13)))</f>
        <v>16.947194466859596</v>
      </c>
      <c r="I98" s="3">
        <f>IF(Dati!I$7="",$B98,IF($B64="",0,IF(Dati!I$7="","",Dati!I$8+O64*Dati!$B$13)))</f>
        <v>13.119724290980876</v>
      </c>
      <c r="J98" s="3">
        <f>IF(Dati!J$7="",$B98,IF($B64="",0,IF(Dati!J$7="","",Dati!J$8+P64*Dati!$B$13)))</f>
        <v>12.505449981703485</v>
      </c>
      <c r="K98" s="3">
        <f>IF(Dati!K$7="",$B98,IF($B64="",0,IF(Dati!K$7="","",Dati!K$8+Q64*Dati!$B$13)))</f>
        <v>3.3784057161465335</v>
      </c>
      <c r="L98" s="3">
        <f>IF(Dati!L$7="",$B98,IF($B64="",0,IF(Dati!L$7="","",Dati!L$8+R64*Dati!$B$13)))</f>
        <v>3.7815232316098215</v>
      </c>
      <c r="M98" s="3">
        <f>IF(Dati!M$7="",$B98,IF($B64="",0,IF(Dati!M$7="","",Dati!M$8+S64*Dati!$B$13)))</f>
        <v>3.1231861910835379E-3</v>
      </c>
      <c r="N98" s="3">
        <f>IF(Dati!N$7="",$B98,IF($B64="",0,IF(Dati!N$7="","",Dati!N$8+T64*Dati!$B$13)))</f>
        <v>1.8075539696934169</v>
      </c>
      <c r="P98" s="3">
        <f>IF($B64="",0,$P$128+$D65*Dati!$B$13)</f>
        <v>13.753894943264005</v>
      </c>
      <c r="Q98" s="3">
        <f>IF($B64="",0,$Q$128+$D65*Dati!$B$13)</f>
        <v>15.340894943264004</v>
      </c>
      <c r="R98" s="3"/>
      <c r="S98" s="3">
        <f>IF($B64="",0,$S$128+$D65*Dati!$B$13)</f>
        <v>14.547394943264004</v>
      </c>
      <c r="T98" s="3">
        <f>IF($B64="",0,$T$128+$D65*Dati!$B$13)</f>
        <v>14.547394943264004</v>
      </c>
    </row>
    <row r="99" spans="1:20" x14ac:dyDescent="0.2">
      <c r="A99" s="6" t="s">
        <v>8</v>
      </c>
      <c r="B99" s="3">
        <f>IF($B65="",0,Dati!B$9+H65*Dati!$B$13)</f>
        <v>6.1172668555436349E-2</v>
      </c>
      <c r="C99" s="3">
        <f>IF($B65="",0,Dati!C$9+I65*Dati!$B$13)</f>
        <v>2.4645209036032236</v>
      </c>
      <c r="D99" s="3">
        <f>IF($B65="",0,Dati!D$9+J65*Dati!$B$13)</f>
        <v>0.40357542428391224</v>
      </c>
      <c r="E99" s="3">
        <f>IF(Dati!E$7="",$B99,IF($B65="",0,IF(Dati!E$7="","",Dati!E$9+K65*Dati!$B$13)))</f>
        <v>3.0775882768570493</v>
      </c>
      <c r="F99" s="3">
        <f>IF(Dati!F$7="",$B99,IF($B65="",0,IF(Dati!F$7="","",Dati!F$9+L65*Dati!$B$13)))</f>
        <v>16.424663761972589</v>
      </c>
      <c r="G99" s="3">
        <f>IF(Dati!G$7="",$B99,IF($B65="",0,IF(Dati!G$7="","",Dati!G$9+M65*Dati!$B$13)))</f>
        <v>14.620232978470259</v>
      </c>
      <c r="H99" s="3">
        <f>IF(Dati!H$7="",$B99,IF($B65="",0,IF(Dati!H$7="","",Dati!H$9+N65*Dati!$B$13)))</f>
        <v>11.479744629031307</v>
      </c>
      <c r="I99" s="3">
        <f>IF(Dati!I$7="",$B99,IF($B65="",0,IF(Dati!I$7="","",Dati!I$9+O65*Dati!$B$13)))</f>
        <v>10.731097814599488</v>
      </c>
      <c r="J99" s="3">
        <f>IF(Dati!J$7="",$B99,IF($B65="",0,IF(Dati!J$7="","",Dati!J$9+P65*Dati!$B$13)))</f>
        <v>13.871586164038439</v>
      </c>
      <c r="K99" s="3">
        <f>IF(Dati!K$7="",$B99,IF($B65="",0,IF(Dati!K$7="","",Dati!K$9+Q65*Dati!$B$13)))</f>
        <v>12.086351452701024</v>
      </c>
      <c r="L99" s="3">
        <f>IF(Dati!L$7="",$B99,IF($B65="",0,IF(Dati!L$7="","",Dati!L$9+R65*Dati!$B$13)))</f>
        <v>10.025405973381714</v>
      </c>
      <c r="M99" s="3">
        <f>IF(Dati!M$7="",$B99,IF($B65="",0,IF(Dati!M$7="","",Dati!M$9+S65*Dati!$B$13)))</f>
        <v>9.2863571950323536</v>
      </c>
      <c r="N99" s="3">
        <f>IF(Dati!N$7="",$B99,IF($B65="",0,IF(Dati!N$7="","",Dati!N$9+T65*Dati!$B$13)))</f>
        <v>6.1172668555436349E-2</v>
      </c>
      <c r="P99" s="3">
        <f>IF($B65="",0,$P$129+$E65*Dati!$B$13)</f>
        <v>7.4522814887674214</v>
      </c>
      <c r="Q99" s="3">
        <f>IF($B65="",0,$Q$129+$E65*Dati!$B$13)</f>
        <v>7.4522814887674214</v>
      </c>
      <c r="R99" s="3"/>
      <c r="S99" s="3">
        <f>IF($B65="",0,$S$129+$E65*Dati!$B$13)</f>
        <v>6.6587814887674215</v>
      </c>
      <c r="T99" s="3">
        <f>IF($B65="",0,$T$129+$E65*Dati!$B$13)</f>
        <v>8.2457814887674221</v>
      </c>
    </row>
    <row r="101" spans="1:20" x14ac:dyDescent="0.2">
      <c r="A101" s="6" t="s">
        <v>7</v>
      </c>
      <c r="B101" s="3">
        <f>IF($B67="",0,Dati!B$8+H67*Dati!$B$13)</f>
        <v>1.6502415086279061</v>
      </c>
      <c r="C101" s="3">
        <f>IF($B67="",0,Dati!C$8+I67*Dati!$B$13)</f>
        <v>13.983390715764106</v>
      </c>
      <c r="D101" s="3">
        <f>IF($B67="",0,Dati!D$8+J67*Dati!$B$13)</f>
        <v>14.344844812934147</v>
      </c>
      <c r="E101" s="3">
        <f>IF(Dati!E$7="",$B101,IF($B67="",0,IF(Dati!E$7="","",Dati!E$8+K67*Dati!$B$13)))</f>
        <v>28.066950919596071</v>
      </c>
      <c r="F101" s="3">
        <f>IF(Dati!F$7="",$B101,IF($B67="",0,IF(Dati!F$7="","",Dati!F$8+L67*Dati!$B$13)))</f>
        <v>25.726105337923418</v>
      </c>
      <c r="G101" s="3">
        <f>IF(Dati!G$7="",$B101,IF($B67="",0,IF(Dati!G$7="","",Dati!G$8+M67*Dati!$B$13)))</f>
        <v>16.466392674418604</v>
      </c>
      <c r="H101" s="3">
        <f>IF(Dati!H$7="",$B101,IF($B67="",0,IF(Dati!H$7="","",Dati!H$8+N67*Dati!$B$13)))</f>
        <v>17.017179870106286</v>
      </c>
      <c r="I101" s="3">
        <f>IF(Dati!I$7="",$B101,IF($B67="",0,IF(Dati!I$7="","",Dati!I$8+O67*Dati!$B$13)))</f>
        <v>13.175384190567055</v>
      </c>
      <c r="J101" s="3">
        <f>IF(Dati!J$7="",$B101,IF($B67="",0,IF(Dati!J$7="","",Dati!J$8+P67*Dati!$B$13)))</f>
        <v>12.624596994879372</v>
      </c>
      <c r="K101" s="3">
        <f>IF(Dati!K$7="",$B101,IF($B67="",0,IF(Dati!K$7="","",Dati!K$8+Q67*Dati!$B$13)))</f>
        <v>3.4633919129012005</v>
      </c>
      <c r="L101" s="3">
        <f>IF(Dati!L$7="",$B101,IF($B67="",0,IF(Dati!L$7="","",Dati!L$8+R67*Dati!$B$13)))</f>
        <v>3.8248460100712434</v>
      </c>
      <c r="M101" s="3">
        <f>IF(Dati!M$7="",$B101,IF($B67="",0,IF(Dati!M$7="","",Dati!M$8+S67*Dati!$B$13)))</f>
        <v>3.230412129533422E-2</v>
      </c>
      <c r="N101" s="3">
        <f>IF(Dati!N$7="",$B101,IF($B67="",0,IF(Dati!N$7="","",Dati!N$8+T67*Dati!$B$13)))</f>
        <v>1.6502415086279061</v>
      </c>
      <c r="P101" s="3">
        <f>IF($B67="",0,$P$128+$D68*Dati!$B$13)</f>
        <v>13.743111272685013</v>
      </c>
      <c r="Q101" s="3">
        <f>IF($B67="",0,$Q$128+$D68*Dati!$B$13)</f>
        <v>15.330111272685013</v>
      </c>
      <c r="R101" s="3"/>
      <c r="S101" s="3">
        <f>IF($B67="",0,$S$128+$D68*Dati!$B$13)</f>
        <v>14.536611272685013</v>
      </c>
      <c r="T101" s="3">
        <f>IF($B67="",0,$T$128+$D68*Dati!$B$13)</f>
        <v>14.536611272685013</v>
      </c>
    </row>
    <row r="102" spans="1:20" x14ac:dyDescent="0.2">
      <c r="A102" s="6" t="s">
        <v>8</v>
      </c>
      <c r="B102" s="3">
        <f>IF($B68="",0,Dati!B$9+H68*Dati!$B$13)</f>
        <v>0.31716290994565854</v>
      </c>
      <c r="C102" s="3">
        <f>IF($B68="",0,Dati!C$9+I68*Dati!$B$13)</f>
        <v>2.4721178130737198</v>
      </c>
      <c r="D102" s="3">
        <f>IF($B68="",0,Dati!D$9+J68*Dati!$B$13)</f>
        <v>0.40345860101413306</v>
      </c>
      <c r="E102" s="3">
        <f>IF(Dati!E$7="",$B102,IF($B68="",0,IF(Dati!E$7="","",Dati!E$9+K68*Dati!$B$13)))</f>
        <v>2.8011041122420774</v>
      </c>
      <c r="F102" s="3">
        <f>IF(Dati!F$7="",$B102,IF($B68="",0,IF(Dati!F$7="","",Dati!F$9+L68*Dati!$B$13)))</f>
        <v>16.198135199866066</v>
      </c>
      <c r="G102" s="3">
        <f>IF(Dati!G$7="",$B102,IF($B68="",0,IF(Dati!G$7="","",Dati!G$9+M68*Dati!$B$13)))</f>
        <v>14.580197812533498</v>
      </c>
      <c r="H102" s="3">
        <f>IF(Dati!H$7="",$B102,IF($B68="",0,IF(Dati!H$7="","",Dati!H$9+N68*Dati!$B$13)))</f>
        <v>11.427955203680796</v>
      </c>
      <c r="I102" s="3">
        <f>IF(Dati!I$7="",$B102,IF($B68="",0,IF(Dati!I$7="","",Dati!I$9+O68*Dati!$B$13)))</f>
        <v>10.756683308936433</v>
      </c>
      <c r="J102" s="3">
        <f>IF(Dati!J$7="",$B102,IF($B68="",0,IF(Dati!J$7="","",Dati!J$9+P68*Dati!$B$13)))</f>
        <v>13.908925917789135</v>
      </c>
      <c r="K102" s="3">
        <f>IF(Dati!K$7="",$B102,IF($B68="",0,IF(Dati!K$7="","",Dati!K$9+Q68*Dati!$B$13)))</f>
        <v>12.308200630321803</v>
      </c>
      <c r="L102" s="3">
        <f>IF(Dati!L$7="",$B102,IF($B68="",0,IF(Dati!L$7="","",Dati!L$9+R68*Dati!$B$13)))</f>
        <v>10.239541418262217</v>
      </c>
      <c r="M102" s="3">
        <f>IF(Dati!M$7="",$B102,IF($B68="",0,IF(Dati!M$7="","",Dati!M$9+S68*Dati!$B$13)))</f>
        <v>9.5768755734504722</v>
      </c>
      <c r="N102" s="3">
        <f>IF(Dati!N$7="",$B102,IF($B68="",0,IF(Dati!N$7="","",Dati!N$9+T68*Dati!$B$13)))</f>
        <v>0.31716290994565854</v>
      </c>
      <c r="P102" s="3">
        <f>IF($B68="",0,$P$129+$E68*Dati!$B$13)</f>
        <v>7.4497299042386782</v>
      </c>
      <c r="Q102" s="3">
        <f>IF($B68="",0,$Q$129+$E68*Dati!$B$13)</f>
        <v>7.4497299042386782</v>
      </c>
      <c r="R102" s="3"/>
      <c r="S102" s="3">
        <f>IF($B68="",0,$S$129+$E68*Dati!$B$13)</f>
        <v>6.6562299042386783</v>
      </c>
      <c r="T102" s="3">
        <f>IF($B68="",0,$T$129+$E68*Dati!$B$13)</f>
        <v>8.2432299042386781</v>
      </c>
    </row>
    <row r="104" spans="1:20" x14ac:dyDescent="0.2">
      <c r="A104" s="6" t="s">
        <v>7</v>
      </c>
      <c r="B104" s="3">
        <f>IF($B70="",0,Dati!B$8+H70*Dati!$B$13)</f>
        <v>1.4445144374717542</v>
      </c>
      <c r="C104" s="3">
        <f>IF($B70="",0,Dati!C$8+I70*Dati!$B$13)</f>
        <v>13.831830838788665</v>
      </c>
      <c r="D104" s="3">
        <f>IF($B70="",0,Dati!D$8+J70*Dati!$B$13)</f>
        <v>14.136751642449488</v>
      </c>
      <c r="E104" s="3">
        <f>IF(Dati!E$7="",$B104,IF($B70="",0,IF(Dati!E$7="","",Dati!E$8+K70*Dati!$B$13)))</f>
        <v>27.919125242317264</v>
      </c>
      <c r="F104" s="3">
        <f>IF(Dati!F$7="",$B104,IF($B70="",0,IF(Dati!F$7="","",Dati!F$8+L70*Dati!$B$13)))</f>
        <v>25.94440003765671</v>
      </c>
      <c r="G104" s="3">
        <f>IF(Dati!G$7="",$B104,IF($B70="",0,IF(Dati!G$7="","",Dati!G$8+M70*Dati!$B$13)))</f>
        <v>16.644018713984266</v>
      </c>
      <c r="H104" s="3">
        <f>IF(Dati!H$7="",$B104,IF($B70="",0,IF(Dati!H$7="","",Dati!H$8+N70*Dati!$B$13)))</f>
        <v>17.10865993861028</v>
      </c>
      <c r="I104" s="3">
        <f>IF(Dati!I$7="",$B104,IF($B70="",0,IF(Dati!I$7="","",Dati!I$8+O70*Dati!$B$13)))</f>
        <v>13.249991091554692</v>
      </c>
      <c r="J104" s="3">
        <f>IF(Dati!J$7="",$B104,IF($B70="",0,IF(Dati!J$7="","",Dati!J$8+P70*Dati!$B$13)))</f>
        <v>12.785349866928678</v>
      </c>
      <c r="K104" s="3">
        <f>IF(Dati!K$7="",$B104,IF($B70="",0,IF(Dati!K$7="","",Dati!K$8+Q70*Dati!$B$13)))</f>
        <v>3.5839087701038133</v>
      </c>
      <c r="L104" s="3">
        <f>IF(Dati!L$7="",$B104,IF($B70="",0,IF(Dati!L$7="","",Dati!L$8+R70*Dati!$B$13)))</f>
        <v>3.8888295737646352</v>
      </c>
      <c r="M104" s="3">
        <f>IF(Dati!M$7="",$B104,IF($B70="",0,IF(Dati!M$7="","",Dati!M$8+S70*Dati!$B$13)))</f>
        <v>7.9630840132837055E-2</v>
      </c>
      <c r="N104" s="3">
        <f>IF(Dati!N$7="",$B104,IF($B70="",0,IF(Dati!N$7="","",Dati!N$8+T70*Dati!$B$13)))</f>
        <v>1.4445144374717542</v>
      </c>
      <c r="P104" s="3">
        <f>IF($B70="",0,$P$128+$D71*Dati!$B$13)</f>
        <v>13.727052985747831</v>
      </c>
      <c r="Q104" s="3">
        <f>IF($B70="",0,$Q$128+$D71*Dati!$B$13)</f>
        <v>15.31405298574783</v>
      </c>
      <c r="R104" s="3"/>
      <c r="S104" s="3">
        <f>IF($B70="",0,$S$128+$D71*Dati!$B$13)</f>
        <v>14.52055298574783</v>
      </c>
      <c r="T104" s="3">
        <f>IF($B70="",0,$T$128+$D71*Dati!$B$13)</f>
        <v>14.52055298574783</v>
      </c>
    </row>
    <row r="105" spans="1:20" x14ac:dyDescent="0.2">
      <c r="A105" s="6" t="s">
        <v>8</v>
      </c>
      <c r="B105" s="3">
        <f>IF($B71="",0,Dati!B$9+H71*Dati!$B$13)</f>
        <v>0.66608585126488862</v>
      </c>
      <c r="C105" s="3">
        <f>IF($B71="",0,Dati!C$9+I71*Dati!$B$13)</f>
        <v>2.4839946426141664</v>
      </c>
      <c r="D105" s="3">
        <f>IF($B71="",0,Dati!D$9+J71*Dati!$B$13)</f>
        <v>0.40624987881500374</v>
      </c>
      <c r="E105" s="3">
        <f>IF(Dati!E$7="",$B105,IF($B71="",0,IF(Dati!E$7="","",Dati!E$9+K71*Dati!$B$13)))</f>
        <v>2.4288912097651192</v>
      </c>
      <c r="F105" s="3">
        <f>IF(Dati!F$7="",$B105,IF($B71="",0,IF(Dati!F$7="","",Dati!F$9+L71*Dati!$B$13)))</f>
        <v>15.884762061035888</v>
      </c>
      <c r="G105" s="3">
        <f>IF(Dati!G$7="",$B105,IF($B71="",0,IF(Dati!G$7="","",Dati!G$9+M71*Dati!$B$13)))</f>
        <v>14.519878463696973</v>
      </c>
      <c r="H105" s="3">
        <f>IF(Dati!H$7="",$B105,IF($B71="",0,IF(Dati!H$7="","",Dati!H$9+N71*Dati!$B$13)))</f>
        <v>11.35379120457444</v>
      </c>
      <c r="I105" s="3">
        <f>IF(Dati!I$7="",$B105,IF($B71="",0,IF(Dati!I$7="","",Dati!I$9+O71*Dati!$B$13)))</f>
        <v>10.787509712061485</v>
      </c>
      <c r="J105" s="3">
        <f>IF(Dati!J$7="",$B105,IF($B71="",0,IF(Dati!J$7="","",Dati!J$9+P71*Dati!$B$13)))</f>
        <v>13.95359697118402</v>
      </c>
      <c r="K105" s="3">
        <f>IF(Dati!K$7="",$B105,IF($B71="",0,IF(Dati!K$7="","",Dati!K$9+Q71*Dati!$B$13)))</f>
        <v>12.603233412114665</v>
      </c>
      <c r="L105" s="3">
        <f>IF(Dati!L$7="",$B105,IF($B71="",0,IF(Dati!L$7="","",Dati!L$9+R71*Dati!$B$13)))</f>
        <v>10.525488648315504</v>
      </c>
      <c r="M105" s="3">
        <f>IF(Dati!M$7="",$B105,IF($B71="",0,IF(Dati!M$7="","",Dati!M$9+S71*Dati!$B$13)))</f>
        <v>9.9664671749373301</v>
      </c>
      <c r="N105" s="3">
        <f>IF(Dati!N$7="",$B105,IF($B71="",0,IF(Dati!N$7="","",Dati!N$9+T71*Dati!$B$13)))</f>
        <v>0.66608585126488862</v>
      </c>
      <c r="P105" s="3">
        <f>IF($B71="",0,$P$129+$E71*Dati!$B$13)</f>
        <v>7.4446737210266605</v>
      </c>
      <c r="Q105" s="3">
        <f>IF($B71="",0,$Q$129+$E71*Dati!$B$13)</f>
        <v>7.4446737210266605</v>
      </c>
      <c r="R105" s="3"/>
      <c r="S105" s="3">
        <f>IF($B71="",0,$S$129+$E71*Dati!$B$13)</f>
        <v>6.6511737210266606</v>
      </c>
      <c r="T105" s="3">
        <f>IF($B71="",0,$T$129+$E71*Dati!$B$13)</f>
        <v>8.2381737210266603</v>
      </c>
    </row>
    <row r="107" spans="1:20" x14ac:dyDescent="0.2">
      <c r="A107" s="6" t="s">
        <v>7</v>
      </c>
      <c r="B107" s="3">
        <f>IF($B73="",0,Dati!B$8+H73*Dati!$B$13)</f>
        <v>1.2129183006534259</v>
      </c>
      <c r="C107" s="3">
        <f>IF($B73="",0,Dati!C$8+I73*Dati!$B$13)</f>
        <v>13.652370569398629</v>
      </c>
      <c r="D107" s="3">
        <f>IF($B73="",0,Dati!D$8+J73*Dati!$B$13)</f>
        <v>13.890196468540728</v>
      </c>
      <c r="E107" s="3">
        <f>IF(Dati!E$7="",$B107,IF($B73="",0,IF(Dati!E$7="","",Dati!E$8+K73*Dati!$B$13)))</f>
        <v>27.730577467232479</v>
      </c>
      <c r="F107" s="3">
        <f>IF(Dati!F$7="",$B107,IF($B73="",0,IF(Dati!F$7="","",Dati!F$8+L73*Dati!$B$13)))</f>
        <v>26.190371644216981</v>
      </c>
      <c r="G107" s="3">
        <f>IF(Dati!G$7="",$B107,IF($B73="",0,IF(Dati!G$7="","",Dati!G$8+M73*Dati!$B$13)))</f>
        <v>16.850846777906686</v>
      </c>
      <c r="H107" s="3">
        <f>IF(Dati!H$7="",$B107,IF($B73="",0,IF(Dati!H$7="","",Dati!H$8+N73*Dati!$B$13)))</f>
        <v>17.213248148027979</v>
      </c>
      <c r="I107" s="3">
        <f>IF(Dati!I$7="",$B107,IF($B73="",0,IF(Dati!I$7="","",Dati!I$8+O73*Dati!$B$13)))</f>
        <v>13.338338894984345</v>
      </c>
      <c r="J107" s="3">
        <f>IF(Dati!J$7="",$B107,IF($B73="",0,IF(Dati!J$7="","",Dati!J$8+P73*Dati!$B$13)))</f>
        <v>12.975937524863051</v>
      </c>
      <c r="K107" s="3">
        <f>IF(Dati!K$7="",$B107,IF($B73="",0,IF(Dati!K$7="","",Dati!K$8+Q73*Dati!$B$13)))</f>
        <v>3.7357693060666897</v>
      </c>
      <c r="L107" s="3">
        <f>IF(Dati!L$7="",$B107,IF($B73="",0,IF(Dati!L$7="","",Dati!L$8+R73*Dati!$B$13)))</f>
        <v>3.9735952052087891</v>
      </c>
      <c r="M107" s="3">
        <f>IF(Dati!M$7="",$B107,IF($B73="",0,IF(Dati!M$7="","",Dati!M$8+S73*Dati!$B$13)))</f>
        <v>0.14836427592212581</v>
      </c>
      <c r="N107" s="3">
        <f>IF(Dati!N$7="",$B107,IF($B73="",0,IF(Dati!N$7="","",Dati!N$8+T73*Dati!$B$13)))</f>
        <v>1.2129183006534259</v>
      </c>
      <c r="P107" s="3">
        <f>IF($B73="",0,$P$128+$D74*Dati!$B$13)</f>
        <v>13.707048467863501</v>
      </c>
      <c r="Q107" s="3">
        <f>IF($B73="",0,$Q$128+$D74*Dati!$B$13)</f>
        <v>15.294048467863501</v>
      </c>
      <c r="R107" s="3"/>
      <c r="S107" s="3">
        <f>IF($B73="",0,$S$128+$D74*Dati!$B$13)</f>
        <v>14.500548467863501</v>
      </c>
      <c r="T107" s="3">
        <f>IF($B73="",0,$T$128+$D74*Dati!$B$13)</f>
        <v>14.500548467863501</v>
      </c>
    </row>
    <row r="108" spans="1:20" x14ac:dyDescent="0.2">
      <c r="A108" s="6" t="s">
        <v>8</v>
      </c>
      <c r="B108" s="3">
        <f>IF($B74="",0,Dati!B$9+H74*Dati!$B$13)</f>
        <v>1.0844388922895212</v>
      </c>
      <c r="C108" s="3">
        <f>IF($B74="",0,Dati!C$9+I74*Dati!$B$13)</f>
        <v>2.5023342528890824</v>
      </c>
      <c r="D108" s="3">
        <f>IF($B74="",0,Dati!D$9+J74*Dati!$B$13)</f>
        <v>0.41584465509635576</v>
      </c>
      <c r="E108" s="3">
        <f>IF(Dati!E$7="",$B108,IF($B74="",0,IF(Dati!E$7="","",Dati!E$9+K74*Dati!$B$13)))</f>
        <v>1.99342311940561</v>
      </c>
      <c r="F108" s="3">
        <f>IF(Dati!F$7="",$B108,IF($B74="",0,IF(Dati!F$7="","",Dati!F$9+L74*Dati!$B$13)))</f>
        <v>15.505927181301359</v>
      </c>
      <c r="G108" s="3">
        <f>IF(Dati!G$7="",$B108,IF($B74="",0,IF(Dati!G$7="","",Dati!G$9+M74*Dati!$B$13)))</f>
        <v>14.441373156570062</v>
      </c>
      <c r="H108" s="3">
        <f>IF(Dati!H$7="",$B108,IF($B74="",0,IF(Dati!H$7="","",Dati!H$9+N74*Dati!$B$13)))</f>
        <v>11.261960436124003</v>
      </c>
      <c r="I108" s="3">
        <f>IF(Dati!I$7="",$B108,IF($B74="",0,IF(Dati!I$7="","",Dati!I$9+O74*Dati!$B$13)))</f>
        <v>10.820283766288679</v>
      </c>
      <c r="J108" s="3">
        <f>IF(Dati!J$7="",$B108,IF($B74="",0,IF(Dati!J$7="","",Dati!J$9+P74*Dati!$B$13)))</f>
        <v>13.999696486734736</v>
      </c>
      <c r="K108" s="3">
        <f>IF(Dati!K$7="",$B108,IF($B74="",0,IF(Dati!K$7="","",Dati!K$9+Q74*Dati!$B$13)))</f>
        <v>12.946467504819726</v>
      </c>
      <c r="L108" s="3">
        <f>IF(Dati!L$7="",$B108,IF($B74="",0,IF(Dati!L$7="","",Dati!L$9+R74*Dati!$B$13)))</f>
        <v>10.859977907027</v>
      </c>
      <c r="M108" s="3">
        <f>IF(Dati!M$7="",$B108,IF($B74="",0,IF(Dati!M$7="","",Dati!M$9+S74*Dati!$B$13)))</f>
        <v>10.423963758599818</v>
      </c>
      <c r="N108" s="3">
        <f>IF(Dati!N$7="",$B108,IF($B74="",0,IF(Dati!N$7="","",Dati!N$9+T74*Dati!$B$13)))</f>
        <v>1.0844388922895212</v>
      </c>
      <c r="P108" s="3">
        <f>IF($B74="",0,$P$129+$E74*Dati!$B$13)</f>
        <v>7.4382505170964874</v>
      </c>
      <c r="Q108" s="3">
        <f>IF($B74="",0,$Q$129+$E74*Dati!$B$13)</f>
        <v>7.4382505170964874</v>
      </c>
      <c r="R108" s="3"/>
      <c r="S108" s="3">
        <f>IF($B74="",0,$S$129+$E74*Dati!$B$13)</f>
        <v>6.6447505170964876</v>
      </c>
      <c r="T108" s="3">
        <f>IF($B74="",0,$T$129+$E74*Dati!$B$13)</f>
        <v>8.2317505170964882</v>
      </c>
    </row>
    <row r="110" spans="1:20" x14ac:dyDescent="0.2">
      <c r="A110" s="6" t="s">
        <v>7</v>
      </c>
      <c r="B110" s="3">
        <f>IF($B76="",0,Dati!B$8+H76*Dati!$B$13)</f>
        <v>0.95996862787082204</v>
      </c>
      <c r="C110" s="3">
        <f>IF($B76="",0,Dati!C$8+I76*Dati!$B$13)</f>
        <v>13.443731230797903</v>
      </c>
      <c r="D110" s="3">
        <f>IF($B76="",0,Dati!D$8+J76*Dati!$B$13)</f>
        <v>13.603391238798377</v>
      </c>
      <c r="E110" s="3">
        <f>IF(Dati!E$7="",$B110,IF($B76="",0,IF(Dati!E$7="","",Dati!E$8+K76*Dati!$B$13)))</f>
        <v>27.493072793013571</v>
      </c>
      <c r="F110" s="3">
        <f>IF(Dati!F$7="",$B110,IF($B76="",0,IF(Dati!F$7="","",Dati!F$8+L76*Dati!$B$13)))</f>
        <v>26.45908416977241</v>
      </c>
      <c r="G110" s="3">
        <f>IF(Dati!G$7="",$B110,IF($B76="",0,IF(Dati!G$7="","",Dati!G$8+M76*Dati!$B$13)))</f>
        <v>17.086291161184985</v>
      </c>
      <c r="H110" s="3">
        <f>IF(Dati!H$7="",$B110,IF($B76="",0,IF(Dati!H$7="","",Dati!H$8+N76*Dati!$B$13)))</f>
        <v>17.329582601947614</v>
      </c>
      <c r="I110" s="3">
        <f>IF(Dati!I$7="",$B110,IF($B76="",0,IF(Dati!I$7="","",Dati!I$8+O76*Dati!$B$13)))</f>
        <v>13.440870609023042</v>
      </c>
      <c r="J110" s="3">
        <f>IF(Dati!J$7="",$B110,IF($B76="",0,IF(Dati!J$7="","",Dati!J$8+P76*Dati!$B$13)))</f>
        <v>13.197579168260415</v>
      </c>
      <c r="K110" s="3">
        <f>IF(Dati!K$7="",$B110,IF($B76="",0,IF(Dati!K$7="","",Dati!K$8+Q76*Dati!$B$13)))</f>
        <v>3.9244967235941308</v>
      </c>
      <c r="L110" s="3">
        <f>IF(Dati!L$7="",$B110,IF($B76="",0,IF(Dati!L$7="","",Dati!L$8+R76*Dati!$B$13)))</f>
        <v>4.0841567315946046</v>
      </c>
      <c r="M110" s="3">
        <f>IF(Dati!M$7="",$B110,IF($B76="",0,IF(Dati!M$7="","",Dati!M$8+S76*Dati!$B$13)))</f>
        <v>0.24530002063060624</v>
      </c>
      <c r="N110" s="3">
        <f>IF(Dati!N$7="",$B110,IF($B76="",0,IF(Dati!N$7="","",Dati!N$8+T76*Dati!$B$13)))</f>
        <v>0.95996862787082204</v>
      </c>
      <c r="P110" s="3">
        <f>IF($B76="",0,$P$128+$D77*Dati!$B$13)</f>
        <v>13.68233658664856</v>
      </c>
      <c r="Q110" s="3">
        <f>IF($B76="",0,$Q$128+$D77*Dati!$B$13)</f>
        <v>15.26933658664856</v>
      </c>
      <c r="R110" s="3"/>
      <c r="S110" s="3">
        <f>IF($B76="",0,$S$128+$D77*Dati!$B$13)</f>
        <v>14.47583658664856</v>
      </c>
      <c r="T110" s="3">
        <f>IF($B76="",0,$T$128+$D77*Dati!$B$13)</f>
        <v>14.47583658664856</v>
      </c>
    </row>
    <row r="111" spans="1:20" x14ac:dyDescent="0.2">
      <c r="A111" s="6" t="s">
        <v>8</v>
      </c>
      <c r="B111" s="3">
        <f>IF($B77="",0,Dati!B$9+H77*Dati!$B$13)</f>
        <v>1.5764661342730064</v>
      </c>
      <c r="C111" s="3">
        <f>IF($B77="",0,Dati!C$9+I77*Dati!$B$13)</f>
        <v>2.5283438962567821</v>
      </c>
      <c r="D111" s="3">
        <f>IF($B77="",0,Dati!D$9+J77*Dati!$B$13)</f>
        <v>0.43442205391278266</v>
      </c>
      <c r="E111" s="3">
        <f>IF(Dati!E$7="",$B111,IF($B77="",0,IF(Dati!E$7="","",Dati!E$9+K77*Dati!$B$13)))</f>
        <v>1.4935001069825917</v>
      </c>
      <c r="F111" s="3">
        <f>IF(Dati!F$7="",$B111,IF($B77="",0,IF(Dati!F$7="","",Dati!F$9+L77*Dati!$B$13)))</f>
        <v>15.054136800258016</v>
      </c>
      <c r="G111" s="3">
        <f>IF(Dati!G$7="",$B111,IF($B77="",0,IF(Dati!G$7="","",Dati!G$9+M77*Dati!$B$13)))</f>
        <v>14.339468193017801</v>
      </c>
      <c r="H111" s="3">
        <f>IF(Dati!H$7="",$B111,IF($B77="",0,IF(Dati!H$7="","",Dati!H$9+N77*Dati!$B$13)))</f>
        <v>11.148730147541231</v>
      </c>
      <c r="I111" s="3">
        <f>IF(Dati!I$7="",$B111,IF($B77="",0,IF(Dati!I$7="","",Dati!I$9+O77*Dati!$B$13)))</f>
        <v>10.852218704111779</v>
      </c>
      <c r="J111" s="3">
        <f>IF(Dati!J$7="",$B111,IF($B77="",0,IF(Dati!J$7="","",Dati!J$9+P77*Dati!$B$13)))</f>
        <v>14.042956749588349</v>
      </c>
      <c r="K111" s="3">
        <f>IF(Dati!K$7="",$B111,IF($B77="",0,IF(Dati!K$7="","",Dati!K$9+Q77*Dati!$B$13)))</f>
        <v>13.335890999871966</v>
      </c>
      <c r="L111" s="3">
        <f>IF(Dati!L$7="",$B111,IF($B77="",0,IF(Dati!L$7="","",Dati!L$9+R77*Dati!$B$13)))</f>
        <v>11.241969157527967</v>
      </c>
      <c r="M111" s="3">
        <f>IF(Dati!M$7="",$B111,IF($B77="",0,IF(Dati!M$7="","",Dati!M$9+S77*Dati!$B$13)))</f>
        <v>10.949259142860431</v>
      </c>
      <c r="N111" s="3">
        <f>IF(Dati!N$7="",$B111,IF($B77="",0,IF(Dati!N$7="","",Dati!N$9+T77*Dati!$B$13)))</f>
        <v>1.5764661342730064</v>
      </c>
      <c r="P111" s="3">
        <f>IF($B77="",0,$P$129+$E77*Dati!$B$13)</f>
        <v>7.4291023731801102</v>
      </c>
      <c r="Q111" s="3">
        <f>IF($B77="",0,$Q$129+$E77*Dati!$B$13)</f>
        <v>7.4291023731801102</v>
      </c>
      <c r="R111" s="3"/>
      <c r="S111" s="3">
        <f>IF($B77="",0,$S$129+$E77*Dati!$B$13)</f>
        <v>6.6356023731801104</v>
      </c>
      <c r="T111" s="3">
        <f>IF($B77="",0,$T$129+$E77*Dati!$B$13)</f>
        <v>8.222602373180111</v>
      </c>
    </row>
    <row r="113" spans="1:20" x14ac:dyDescent="0.2">
      <c r="A113" s="6" t="s">
        <v>7</v>
      </c>
      <c r="B113" s="3">
        <f>IF($B79="",0,Dati!B$8+H79*Dati!$B$13)</f>
        <v>0.7084755480270436</v>
      </c>
      <c r="C113" s="3">
        <f>IF($B79="",0,Dati!C$8+I79*Dati!$B$13)</f>
        <v>13.220352714506461</v>
      </c>
      <c r="D113" s="3">
        <f>IF($B79="",0,Dati!D$8+J79*Dati!$B$13)</f>
        <v>13.295986432784018</v>
      </c>
      <c r="E113" s="3">
        <f>IF(Dati!E$7="",$B113,IF($B79="",0,IF(Dati!E$7="","",Dati!E$8+K79*Dati!$B$13)))</f>
        <v>27.216948807309443</v>
      </c>
      <c r="F113" s="3">
        <f>IF(Dati!F$7="",$B113,IF($B79="",0,IF(Dati!F$7="","",Dati!F$8+L79*Dati!$B$13)))</f>
        <v>26.72713044132146</v>
      </c>
      <c r="G113" s="3">
        <f>IF(Dati!G$7="",$B113,IF($B79="",0,IF(Dati!G$7="","",Dati!G$8+M79*Dati!$B$13)))</f>
        <v>17.333229054348095</v>
      </c>
      <c r="H113" s="3">
        <f>IF(Dati!H$7="",$B113,IF($B79="",0,IF(Dati!H$7="","",Dati!H$8+N79*Dati!$B$13)))</f>
        <v>17.44848043458056</v>
      </c>
      <c r="I113" s="3">
        <f>IF(Dati!I$7="",$B113,IF($B79="",0,IF(Dati!I$7="","",Dati!I$8+O79*Dati!$B$13)))</f>
        <v>13.551010710197993</v>
      </c>
      <c r="J113" s="3">
        <f>IF(Dati!J$7="",$B113,IF($B79="",0,IF(Dati!J$7="","",Dati!J$8+P79*Dati!$B$13)))</f>
        <v>13.435759329965526</v>
      </c>
      <c r="K113" s="3">
        <f>IF(Dati!K$7="",$B113,IF($B79="",0,IF(Dati!K$7="","",Dati!K$8+Q79*Dati!$B$13)))</f>
        <v>4.1417930641301739</v>
      </c>
      <c r="L113" s="3">
        <f>IF(Dati!L$7="",$B113,IF($B79="",0,IF(Dati!L$7="","",Dati!L$8+R79*Dati!$B$13)))</f>
        <v>4.2174267824077312</v>
      </c>
      <c r="M113" s="3">
        <f>IF(Dati!M$7="",$B113,IF($B79="",0,IF(Dati!M$7="","",Dati!M$8+S79*Dati!$B$13)))</f>
        <v>0.36992461859417058</v>
      </c>
      <c r="N113" s="3">
        <f>IF(Dati!N$7="",$B113,IF($B79="",0,IF(Dati!N$7="","",Dati!N$8+T79*Dati!$B$13)))</f>
        <v>0.7084755480270436</v>
      </c>
      <c r="P113" s="3">
        <f>IF($B79="",0,$P$128+$D80*Dati!$B$13)</f>
        <v>13.654490093061181</v>
      </c>
      <c r="Q113" s="3">
        <f>IF($B79="",0,$Q$128+$D80*Dati!$B$13)</f>
        <v>15.241490093061181</v>
      </c>
      <c r="R113" s="3"/>
      <c r="S113" s="3">
        <f>IF($B79="",0,$S$128+$D80*Dati!$B$13)</f>
        <v>14.447990093061181</v>
      </c>
      <c r="T113" s="3">
        <f>IF($B79="",0,$T$128+$D80*Dati!$B$13)</f>
        <v>14.447990093061181</v>
      </c>
    </row>
    <row r="114" spans="1:20" x14ac:dyDescent="0.2">
      <c r="A114" s="6" t="s">
        <v>8</v>
      </c>
      <c r="B114" s="3">
        <f>IF($B80="",0,Dati!B$9+H80*Dati!$B$13)</f>
        <v>2.1114849369589326</v>
      </c>
      <c r="C114" s="3">
        <f>IF($B80="",0,Dati!C$9+I80*Dati!$B$13)</f>
        <v>2.5624059621184587</v>
      </c>
      <c r="D114" s="3">
        <f>IF($B80="",0,Dati!D$9+J80*Dati!$B$13)</f>
        <v>0.46376841822015358</v>
      </c>
      <c r="E114" s="3">
        <f>IF(Dati!E$7="",$B114,IF($B80="",0,IF(Dati!E$7="","",Dati!E$9+K80*Dati!$B$13)))</f>
        <v>0.9654720827946115</v>
      </c>
      <c r="F114" s="3">
        <f>IF(Dati!F$7="",$B114,IF($B80="",0,IF(Dati!F$7="","",Dati!F$9+L80*Dati!$B$13)))</f>
        <v>14.556648557564587</v>
      </c>
      <c r="G114" s="3">
        <f>IF(Dati!G$7="",$B114,IF($B80="",0,IF(Dati!G$7="","",Dati!G$9+M80*Dati!$B$13)))</f>
        <v>14.218097628131716</v>
      </c>
      <c r="H114" s="3">
        <f>IF(Dati!H$7="",$B114,IF($B80="",0,IF(Dati!H$7="","",Dati!H$9+N80*Dati!$B$13)))</f>
        <v>11.020173751715252</v>
      </c>
      <c r="I114" s="3">
        <f>IF(Dati!I$7="",$B114,IF($B80="",0,IF(Dati!I$7="","",Dati!I$9+O80*Dati!$B$13)))</f>
        <v>10.879711132056933</v>
      </c>
      <c r="J114" s="3">
        <f>IF(Dati!J$7="",$B114,IF($B80="",0,IF(Dati!J$7="","",Dati!J$9+P80*Dati!$B$13)))</f>
        <v>14.077635008473397</v>
      </c>
      <c r="K114" s="3">
        <f>IF(Dati!K$7="",$B114,IF($B80="",0,IF(Dati!K$7="","",Dati!K$9+Q80*Dati!$B$13)))</f>
        <v>13.742685684672791</v>
      </c>
      <c r="L114" s="3">
        <f>IF(Dati!L$7="",$B114,IF($B80="",0,IF(Dati!L$7="","",Dati!L$9+R80*Dati!$B$13)))</f>
        <v>11.644048140774485</v>
      </c>
      <c r="M114" s="3">
        <f>IF(Dati!M$7="",$B114,IF($B80="",0,IF(Dati!M$7="","",Dati!M$9+S80*Dati!$B$13)))</f>
        <v>11.505386323932299</v>
      </c>
      <c r="N114" s="3">
        <f>IF(Dati!N$7="",$B114,IF($B80="",0,IF(Dati!N$7="","",Dati!N$9+T80*Dati!$B$13)))</f>
        <v>2.1114849369589326</v>
      </c>
      <c r="P114" s="3">
        <f>IF($B80="",0,$P$129+$E80*Dati!$B$13)</f>
        <v>7.4178752063302653</v>
      </c>
      <c r="Q114" s="3">
        <f>IF($B80="",0,$Q$129+$E80*Dati!$B$13)</f>
        <v>7.4178752063302653</v>
      </c>
      <c r="R114" s="3"/>
      <c r="S114" s="3">
        <f>IF($B80="",0,$S$129+$E80*Dati!$B$13)</f>
        <v>6.6243752063302654</v>
      </c>
      <c r="T114" s="3">
        <f>IF($B80="",0,$T$129+$E80*Dati!$B$13)</f>
        <v>8.2113752063302652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0.5</v>
      </c>
      <c r="C128" s="3">
        <f>Dati!C8</f>
        <v>13.02</v>
      </c>
      <c r="D128" s="3">
        <f>Dati!D8</f>
        <v>13.02</v>
      </c>
      <c r="E128" s="3">
        <f>IF(Dati!E$7="",$B128,IF(Dati!E$7="","",Dati!E8))</f>
        <v>26.95</v>
      </c>
      <c r="F128" s="3">
        <f>IF(Dati!F$7="",$B128,IF(Dati!F$7="","",Dati!F8))</f>
        <v>26.95</v>
      </c>
      <c r="G128" s="3">
        <f>IF(Dati!G$7="",$B128,IF(Dati!G$7="","",Dati!G8))</f>
        <v>17.55</v>
      </c>
      <c r="H128" s="3">
        <f>IF(Dati!H$7="",$B128,IF(Dati!H$7="","",Dati!H8))</f>
        <v>17.55</v>
      </c>
      <c r="I128" s="3">
        <f>IF(Dati!I$7="",$B128,IF(Dati!I$7="","",Dati!I8))</f>
        <v>13.65</v>
      </c>
      <c r="J128" s="3">
        <f>IF(Dati!J$7="",$B128,IF(Dati!J$7="","",Dati!J8))</f>
        <v>13.65</v>
      </c>
      <c r="K128" s="3">
        <f>IF(Dati!K$7="",$B128,IF(Dati!K$7="","",Dati!K8))</f>
        <v>4.3499999999999996</v>
      </c>
      <c r="L128" s="3">
        <f>IF(Dati!L$7="",$B128,IF(Dati!L$7="","",Dati!L8))</f>
        <v>4.3499999999999996</v>
      </c>
      <c r="M128" s="3">
        <f>IF(Dati!M$7="",$B128,IF(Dati!M$7="","",Dati!M8))</f>
        <v>0.5</v>
      </c>
      <c r="N128" s="3">
        <f>IF(Dati!N$7="",$B128,IF(Dati!N$7="","",Dati!N8))</f>
        <v>0.5</v>
      </c>
      <c r="P128" s="3">
        <f>I18</f>
        <v>13.628215755166611</v>
      </c>
      <c r="Q128" s="3">
        <f>J18</f>
        <v>15.215215755166611</v>
      </c>
      <c r="S128" s="3">
        <f>L18</f>
        <v>14.421715755166611</v>
      </c>
      <c r="T128" s="3">
        <f>M18</f>
        <v>14.421715755166611</v>
      </c>
    </row>
    <row r="129" spans="1:20" x14ac:dyDescent="0.2">
      <c r="A129" s="6" t="s">
        <v>8</v>
      </c>
      <c r="B129" s="3">
        <f>Dati!B9</f>
        <v>2.6</v>
      </c>
      <c r="C129" s="3">
        <f>Dati!C9</f>
        <v>2.6</v>
      </c>
      <c r="D129" s="3">
        <f>Dati!D9</f>
        <v>0.5</v>
      </c>
      <c r="E129" s="3">
        <f>IF(Dati!E$7="",$B129,IF(Dati!E$7="","",Dati!E9))</f>
        <v>0.5</v>
      </c>
      <c r="F129" s="3">
        <f>IF(Dati!F$7="",$B129,IF(Dati!F$7="","",Dati!F9))</f>
        <v>14.1</v>
      </c>
      <c r="G129" s="3">
        <f>IF(Dati!G$7="",$B129,IF(Dati!G$7="","",Dati!G9))</f>
        <v>14.1</v>
      </c>
      <c r="H129" s="3">
        <f>IF(Dati!H$7="",$B129,IF(Dati!H$7="","",Dati!H9))</f>
        <v>10.9</v>
      </c>
      <c r="I129" s="3">
        <f>IF(Dati!I$7="",$B129,IF(Dati!I$7="","",Dati!I9))</f>
        <v>10.9</v>
      </c>
      <c r="J129" s="3">
        <f>IF(Dati!J$7="",$B129,IF(Dati!J$7="","",Dati!J9))</f>
        <v>14.1</v>
      </c>
      <c r="K129" s="3">
        <f>IF(Dati!K$7="",$B129,IF(Dati!K$7="","",Dati!K9))</f>
        <v>14.1</v>
      </c>
      <c r="L129" s="3">
        <f>IF(Dati!L$7="",$B129,IF(Dati!L$7="","",Dati!L9))</f>
        <v>12</v>
      </c>
      <c r="M129" s="3">
        <f>IF(Dati!M$7="",$B129,IF(Dati!M$7="","",Dati!M9))</f>
        <v>12</v>
      </c>
      <c r="N129" s="3">
        <f>IF(Dati!N$7="",$B129,IF(Dati!N$7="","",Dati!N9))</f>
        <v>2.6</v>
      </c>
      <c r="P129" s="3">
        <f>I19</f>
        <v>7.4081044140522954</v>
      </c>
      <c r="Q129" s="3">
        <f>J19</f>
        <v>7.4081044140522954</v>
      </c>
      <c r="S129" s="3">
        <f>L19</f>
        <v>6.6146044140522955</v>
      </c>
      <c r="T129" s="3">
        <f>M19</f>
        <v>8.2016044140522961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2009-01-21T15:28:49Z</dcterms:created>
  <dcterms:modified xsi:type="dcterms:W3CDTF">2017-02-07T14:46:24Z</dcterms:modified>
</cp:coreProperties>
</file>